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tabRatio="758" firstSheet="1" activeTab="1"/>
  </bookViews>
  <sheets>
    <sheet name="เทคนิคการแพทย์ (2)" sheetId="1" state="hidden" r:id="rId1"/>
    <sheet name="เทคนิคการแพทย์" sheetId="2" r:id="rId2"/>
  </sheets>
  <definedNames>
    <definedName name="_xlnm.Print_Area" localSheetId="1">'เทคนิคการแพทย์'!$B$1:$R$68</definedName>
    <definedName name="_xlnm.Print_Area" localSheetId="0">'เทคนิคการแพทย์ (2)'!$B$2:$S$67</definedName>
    <definedName name="_xlnm.Print_Titles" localSheetId="1">'เทคนิคการแพทย์'!$4:$5</definedName>
    <definedName name="_xlnm.Print_Titles" localSheetId="0">'เทคนิคการแพทย์ (2)'!$5:$6</definedName>
  </definedNames>
  <calcPr fullCalcOnLoad="1"/>
</workbook>
</file>

<file path=xl/sharedStrings.xml><?xml version="1.0" encoding="utf-8"?>
<sst xmlns="http://schemas.openxmlformats.org/spreadsheetml/2006/main" count="450" uniqueCount="107">
  <si>
    <t>ตัวชี้วัด</t>
  </si>
  <si>
    <t>เกณฑ์การให้คะแนน</t>
  </si>
  <si>
    <t>หมายเหตุ</t>
  </si>
  <si>
    <t>-</t>
  </si>
  <si>
    <t>ระดับความสำเร็จของร้อยละเฉลี่ยถ่วงน้ำหนักในการบรรลุเป้าหมายตามแผนปฏิบัติราชการของมหาวิทยาลัยขอนแก่น</t>
  </si>
  <si>
    <t xml:space="preserve">ร้อยละความพึงพอใจของนักศึกษา </t>
  </si>
  <si>
    <t>ร้อยละความพึงพอใจต่อบทบาทและหน้าที่ของคณะกรรมการประจำคณะ</t>
  </si>
  <si>
    <t xml:space="preserve">ระดับความสำเร็จของการพัฒนาสถาบันสู่สากล  </t>
  </si>
  <si>
    <t>ร้อยละของอัตราการเบิกจ่ายเงินงบประมาณแผ่นดิน</t>
  </si>
  <si>
    <t xml:space="preserve">ร้อยละความพึงพอใจและความผาสุกของคณาจารย์ </t>
  </si>
  <si>
    <t>ร้อยละความพึงพอใจและความผาสุกของบุคลากรสายสนับสนุน</t>
  </si>
  <si>
    <t xml:space="preserve">           ข้อมูลพื้นฐาน              (Baseline data)</t>
  </si>
  <si>
    <t>ระดับความสำเร็จของการใช้ทรัพยากรร่วมกัน</t>
  </si>
  <si>
    <t>ผลการดำเนินงาน</t>
  </si>
  <si>
    <t>คะแนนถ่วงน้ำหนัก</t>
  </si>
  <si>
    <t xml:space="preserve">มิติที่ 1 มิติด้านประสิทธิผล </t>
  </si>
  <si>
    <t xml:space="preserve">ผลสำเร็จตามแผนปฏิบัติราชการ </t>
  </si>
  <si>
    <t xml:space="preserve">มิติที่  2  มิติด้านคุณภาพการให้บริการ </t>
  </si>
  <si>
    <t xml:space="preserve">คุณภาพการให้บริการ </t>
  </si>
  <si>
    <t xml:space="preserve">มิติที่ 3 มิติด้านประสิทธิภาพ </t>
  </si>
  <si>
    <t xml:space="preserve">ประสิทธิภาพการใช้พลังงาน </t>
  </si>
  <si>
    <t xml:space="preserve">การบริหารงบประมาณ </t>
  </si>
  <si>
    <t>มิติที่ 4 มิติด้านการพัฒนาองค์กร</t>
  </si>
  <si>
    <t xml:space="preserve">การบริหารการศึกษา </t>
  </si>
  <si>
    <t>น้ำ หนัก</t>
  </si>
  <si>
    <t>หมวด 5 การมุ่งเน้นทรัพยากรบุคคล</t>
  </si>
  <si>
    <t>ระดับความสำเร็จของการจัดทำ PART</t>
  </si>
  <si>
    <t xml:space="preserve">ระดับความสำเร็จของการบรรลุเป้าหมายตามแผนปฏิบัติราชการประจำปีงบประมาณ พ.ศ. 2554  ที่สะท้อนเอกลักษณ์และจุดเน้นรวมทั้งวัตถุประสงค์เฉพาะคณะ  </t>
  </si>
  <si>
    <t xml:space="preserve">ร้อยละของผลงานวิชาการที่ได้รับการจดลิขสิทธิ์หรือเครื่องหมายการค้าต่ออาจารย์และนักวิจัยประจำ </t>
  </si>
  <si>
    <t xml:space="preserve">ระดับความสำเร็จของการอนุรักษ์พลังงาน </t>
  </si>
  <si>
    <t>หมวด 1 การนำองค์กร</t>
  </si>
  <si>
    <t xml:space="preserve">หมวด 2 การวางแผนเชิงยุทธศาสตร์ </t>
  </si>
  <si>
    <t>ระดับความสำเร็จของการกำกับดูแลองค์การที่ดีของคณะกรรมการประจำคณะ</t>
  </si>
  <si>
    <t>ระดับความพึงพอใจของผู้รับบริการและบุคลากร</t>
  </si>
  <si>
    <t>หน่วยวัด</t>
  </si>
  <si>
    <t>ร้อยละ</t>
  </si>
  <si>
    <t>ช่องทาง</t>
  </si>
  <si>
    <t>ร้อยละของอัตราการเบิกจ่ายเงินงบประมาณเงินรายได้</t>
  </si>
  <si>
    <t>ระดับความสำเร็จของการถ่ายทอดตัวชี้วัด ค่าเป้าหมายระดับองค์กรและผลการดำเนินงานตามแผนยุทธศาสตร์ของคณะลงสู่หน่วยงานและบุคลากร</t>
  </si>
  <si>
    <r>
      <t>ร้อยละของบัณฑิตระดับปริญญาตรีที่ผ่านการสอบใบประกอบวิชาชีพต่อจำนวนผู้เข้าสอบทั้งหมด</t>
    </r>
    <r>
      <rPr>
        <sz val="14"/>
        <color indexed="10"/>
        <rFont val="Browallia New"/>
        <family val="2"/>
      </rPr>
      <t xml:space="preserve"> </t>
    </r>
  </si>
  <si>
    <t xml:space="preserve">ระดับความสำเร็จของการรายงานข้อมูลเพื่อการบริหารจัดการองค์กร </t>
  </si>
  <si>
    <t xml:space="preserve">ระดับความสำเร็จของการมีบทบาทในการเสริมสร้างความเข้มแข็งให้กับชุมชนและสังคม </t>
  </si>
  <si>
    <t>5 ข้อ</t>
  </si>
  <si>
    <t xml:space="preserve">  2 ข้อ</t>
  </si>
  <si>
    <t>3 ข้อ</t>
  </si>
  <si>
    <t>4 ข้อ</t>
  </si>
  <si>
    <t>6-8 ข้อ</t>
  </si>
  <si>
    <t>2 ช่องทาง</t>
  </si>
  <si>
    <t>3 ช่องทาง</t>
  </si>
  <si>
    <t>1 ช่องทาง</t>
  </si>
  <si>
    <t>ระดับ</t>
  </si>
  <si>
    <t>ระดับความสำเร็จของการกำกับติดตามการใช้จ่ายงบประมาณให้เป็นไปตามแผนและเกิดการประหยัด</t>
  </si>
  <si>
    <t>จำนวน</t>
  </si>
  <si>
    <t>1 แผน</t>
  </si>
  <si>
    <t>2 แผน</t>
  </si>
  <si>
    <t>3 แผน</t>
  </si>
  <si>
    <t xml:space="preserve">ระดับความสำเร็จของการประกันคุณภาพภายใน </t>
  </si>
  <si>
    <t xml:space="preserve">ระดับความสำเร็จของการดำเนินงานตามขั้นตอนการพัฒนาคุณภาพการบริหารจัดการภาครัฐ   </t>
  </si>
  <si>
    <t xml:space="preserve">ระดับคุณภาพของการบรรลุเป้าหมายตามตัวชี้วัดการตรวจประเมินคุณภาพภายใน ปีการศึกษา 2553 </t>
  </si>
  <si>
    <t xml:space="preserve">ระดับความสำเร็จของการจัดทำนโยบายการกำกับดูแลองค์การที่ดี  </t>
  </si>
  <si>
    <t>ระดับความสำเร็จของการบริหารเสี่ยง</t>
  </si>
  <si>
    <t>ร้อยละของการจัดประชุมคณะกรรมการตามแผน</t>
  </si>
  <si>
    <t>ร้อยละของคณะกรรมการที่เข้าร่วมประชุม</t>
  </si>
  <si>
    <t>มีการเผยแพร่รายงานการประชุมและมติการประชุมของคณะกรรมการประจำคณะให้บุคลากรและผู้มีส่วนได้ส่วนเสียได้รับทราบเป็นประจำและต่อเนื่องผ่านช่องทางต่างๆ</t>
  </si>
  <si>
    <t>ระดับความสำเร็จของการจัดทำรายงานประจำปี 2553</t>
  </si>
  <si>
    <r>
      <t xml:space="preserve">ระดับความสำเร็จของการจัดเก็บแบบสำรวจภาวะการได้งานทำของบัณฑิต ประจำปีการศึกษา 2553 แล้วเสร็จภายในระยะเวลาที่กำหนด </t>
    </r>
    <r>
      <rPr>
        <sz val="14"/>
        <color indexed="10"/>
        <rFont val="Browallia New"/>
        <family val="2"/>
      </rPr>
      <t>(หมายเหตุ : กำหนดส่งจะแจ้งให้ทราบภายหลัง)</t>
    </r>
  </si>
  <si>
    <r>
      <t xml:space="preserve">ร้อยละบัณฑิตที่ตอบแบบสำรวจภาวะการได้งานของบัณฑิตประจำปีการศึกษา  2553  </t>
    </r>
    <r>
      <rPr>
        <sz val="14"/>
        <color indexed="10"/>
        <rFont val="Browallia New"/>
        <family val="2"/>
      </rPr>
      <t>(หมายเหตุ : พิจารณาจำนวนแบบสอบถามที่ได้รับกลับคืนมาจากบัณฑิตที่เข้ารับพระราชทานปริญญาบัตรในเดือนธันวาคม 2553)</t>
    </r>
  </si>
  <si>
    <r>
      <t xml:space="preserve">ระดับความสำเร็จของการรายงานผลการปฏิบัติราชการประจำปีงบประมาณ พ.ศ.2554  รอบ 6-9-12 เดือน  </t>
    </r>
    <r>
      <rPr>
        <sz val="14"/>
        <color indexed="10"/>
        <rFont val="Browallia New"/>
        <family val="2"/>
      </rPr>
      <t>(หมายเหตุ : พิจารณาความครบถ้วนของการรายงานผลการปฏิบัติราชการ 3 ครั้ง คือรอบ 6-9-12 เดือน)</t>
    </r>
  </si>
  <si>
    <t xml:space="preserve">ระดับความสำเร็จของจัดทำรายงานการประเมินตนเอง (SAR) ปีการศึกษา 2553 </t>
  </si>
  <si>
    <t xml:space="preserve">ระดับความสำเร็จของการตรวจประเมินคุณภาพภายในปีการศึกษา 2553 เป็นตามแผน  </t>
  </si>
  <si>
    <t>ผลการดำเนินงานตามเกณฑ์  PMQA PL (progressive level)</t>
  </si>
  <si>
    <r>
      <t xml:space="preserve">ความครบถ้วนของการจัดทำแผนพัฒนาองค์การประจำปีงบประมาณ พ.ศ.2554 (Action  plan OFI PMQA PL) หมวด 1,หมวด 2,หมวด 5 </t>
    </r>
    <r>
      <rPr>
        <sz val="15"/>
        <color indexed="10"/>
        <rFont val="Browallia New"/>
        <family val="2"/>
      </rPr>
      <t>(จัดส่งให้สำนักงานประเมินฯ ภายใน 15 มีนาคม 53)</t>
    </r>
  </si>
  <si>
    <t xml:space="preserve">ร้อยละของการดำเนินงานตามแผนพัฒนาองค์การ ประจำปีงบประมาณ พ.ศ.2554 </t>
  </si>
  <si>
    <t xml:space="preserve">ระดับความสำเร็จของการนำเอาผลการตรวจประเมินคุณภาพภายในปีการศึกษา 2552 (OFI) มาปรับปรุงผลการดำเนินงานให้เกิดผลดีอย่างต่อเนื่อง </t>
  </si>
  <si>
    <t xml:space="preserve">ระดับความสำเร็จของการรายงานข้อมูลผ่านระบบ CHEQA  ON LINE  ภายในระยะเวลาที่กำหนด </t>
  </si>
  <si>
    <r>
      <t xml:space="preserve">   1    </t>
    </r>
    <r>
      <rPr>
        <sz val="10"/>
        <rFont val="Browallia New"/>
        <family val="2"/>
      </rPr>
      <t>(ไม่เป็นไปตามกำหนด)</t>
    </r>
  </si>
  <si>
    <r>
      <t xml:space="preserve">   5    </t>
    </r>
    <r>
      <rPr>
        <sz val="11"/>
        <rFont val="Browallia New"/>
        <family val="2"/>
      </rPr>
      <t>(ส่งตามกำหนด)</t>
    </r>
  </si>
  <si>
    <t>คณะเทคนิคการแพทย์  มหาวิทยาลัยขอนแก่น</t>
  </si>
  <si>
    <t>3.1 จำนวนเงินสนับสนุนงานวิจัย และงานสร้างสรรค์จากภายนอกมหาวิทยาลัยต่อจำนวนอาจารย์ประจำและนักวิจัยประจำ</t>
  </si>
  <si>
    <t>บาท</t>
  </si>
  <si>
    <t>NA</t>
  </si>
  <si>
    <t>3.2 ร้อยละของบทความวิจัยที่ได้รับการอ้างอิง (Citation) ใน refeereed journal หรือในฐานข้อมูลระดับชาติหรือระดับนานาชาติต่ออาจารย์ประจำและนักวิจัย</t>
  </si>
  <si>
    <t>เป้าหมาย 2554</t>
  </si>
  <si>
    <r>
      <t>ร้อยละของงานวิจัยและงานสร้างสรรค์ที่ตีพิมพ์ เผยแพร่ ในระดับชาติหรือระดับนานาชาติต่ออาจารย์ประจำและ</t>
    </r>
    <r>
      <rPr>
        <i/>
        <sz val="14"/>
        <rFont val="Browallia New"/>
        <family val="2"/>
      </rPr>
      <t>นักวิจัยประจำ</t>
    </r>
    <r>
      <rPr>
        <sz val="14"/>
        <rFont val="Browallia New"/>
        <family val="2"/>
      </rPr>
      <t xml:space="preserve"> </t>
    </r>
  </si>
  <si>
    <r>
      <t>ร้อยละของงานวิจัย</t>
    </r>
    <r>
      <rPr>
        <u val="single"/>
        <sz val="14"/>
        <rFont val="Browallia New"/>
        <family val="2"/>
      </rPr>
      <t>หรือ</t>
    </r>
    <r>
      <rPr>
        <sz val="14"/>
        <rFont val="Browallia New"/>
        <family val="2"/>
      </rPr>
      <t>งานสร้างสรรค์ที่นำมาใช้อันก่อให้เกิดประโยชน์อย่างเด่นชัดในระดับชาติหรือระดับนานาชาติต่ออาจารย์ประจำและ/หรือนักวิจัยประจำ</t>
    </r>
  </si>
  <si>
    <t>4
ช่องทาง</t>
  </si>
  <si>
    <t>ตารางสรุปผลการปฏิบัติราชการตามคำรับรองการปฏิบัติราชการ ประจำปีงบประมาณ พ.ศ.2554 (รอบ 9 เดือน)</t>
  </si>
  <si>
    <t>6 เดือน</t>
  </si>
  <si>
    <t>9 เดือน</t>
  </si>
  <si>
    <t>ไม่นับ NA</t>
  </si>
  <si>
    <t>รวม NA</t>
  </si>
  <si>
    <t>กพร 6 เดือน</t>
  </si>
  <si>
    <t>12 เดือน</t>
  </si>
  <si>
    <t>ตารางสรุปผลการปฏิบัติราชการตามคำรับรองการปฏิบัติราชการ ประจำปีงบประมาณ พ.ศ.2554 (รอบ 12 เดือน)</t>
  </si>
  <si>
    <t>1.50-2.00</t>
  </si>
  <si>
    <t>2.01-2.50</t>
  </si>
  <si>
    <t>2.51-3.00</t>
  </si>
  <si>
    <t>3.01-3.50</t>
  </si>
  <si>
    <t>&gt;3.50</t>
  </si>
  <si>
    <t>1.ร้อยละของผลการดำเนินงานของหัวหน้าหน่วยงานและบุคลากรเป็นไปตามเป้าหมายที่ลงนาม (เป้าหมายร้อยละ 80)</t>
  </si>
  <si>
    <t>2. ระดับความสำเร็จของการถ่ายทอดเป้าหมายขององค์กรครอบคลุมทุกหน่วยงาน (เป้าหมาย 3 หน่วยงาน)</t>
  </si>
  <si>
    <t>0 หน่วยงาน</t>
  </si>
  <si>
    <t>1 หน่วยงาน</t>
  </si>
  <si>
    <t>2 หน่วยงาน</t>
  </si>
  <si>
    <t>3 หน่วยงาน</t>
  </si>
  <si>
    <t>8 ข้อ</t>
  </si>
  <si>
    <t>(เทียบบัญญัติไตรยางศ์ระดับคะแนน 5 ตามที่กำหนดไว้ในแต่ละกลุ่มสาขาวิทยาศาสตร์สุขภาพ  ร้อยละ 20)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</si>
</sst>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0"/>
    <numFmt numFmtId="200" formatCode="0.0"/>
    <numFmt numFmtId="201" formatCode="_-* #,##0_-;\-* #,##0_-;_-* &quot;-&quot;??_-;_-@_-"/>
    <numFmt numFmtId="202" formatCode="0.0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%"/>
    <numFmt numFmtId="208" formatCode="0.00000"/>
    <numFmt numFmtId="209" formatCode="#,##0.0"/>
    <numFmt numFmtId="210" formatCode="0.0000000"/>
    <numFmt numFmtId="211" formatCode="0.000000"/>
    <numFmt numFmtId="212" formatCode="0.00000000"/>
    <numFmt numFmtId="213" formatCode="0.000000000"/>
    <numFmt numFmtId="214" formatCode="0.0000000000"/>
    <numFmt numFmtId="215" formatCode="0.000%"/>
    <numFmt numFmtId="216" formatCode="0.0000%"/>
    <numFmt numFmtId="217" formatCode="0.00000%"/>
    <numFmt numFmtId="218" formatCode="0.000000%"/>
  </numFmts>
  <fonts count="62">
    <font>
      <sz val="10"/>
      <name val="Arial"/>
      <family val="0"/>
    </font>
    <font>
      <sz val="8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5"/>
      <name val="Browallia New"/>
      <family val="2"/>
    </font>
    <font>
      <b/>
      <sz val="10"/>
      <name val="Arial"/>
      <family val="2"/>
    </font>
    <font>
      <sz val="14"/>
      <name val="Browallia New"/>
      <family val="2"/>
    </font>
    <font>
      <b/>
      <sz val="14"/>
      <name val="Browallia New"/>
      <family val="2"/>
    </font>
    <font>
      <i/>
      <sz val="14"/>
      <name val="Browallia New"/>
      <family val="2"/>
    </font>
    <font>
      <u val="single"/>
      <sz val="14"/>
      <name val="Browallia New"/>
      <family val="2"/>
    </font>
    <font>
      <b/>
      <i/>
      <sz val="14"/>
      <color indexed="12"/>
      <name val="Browallia New"/>
      <family val="2"/>
    </font>
    <font>
      <sz val="14"/>
      <color indexed="10"/>
      <name val="Browallia New"/>
      <family val="2"/>
    </font>
    <font>
      <sz val="16"/>
      <name val="Angsana New"/>
      <family val="1"/>
    </font>
    <font>
      <b/>
      <i/>
      <sz val="14"/>
      <color indexed="10"/>
      <name val="Browallia New"/>
      <family val="2"/>
    </font>
    <font>
      <b/>
      <i/>
      <sz val="14"/>
      <name val="Browallia New"/>
      <family val="2"/>
    </font>
    <font>
      <b/>
      <i/>
      <sz val="20"/>
      <name val="Browallia New"/>
      <family val="2"/>
    </font>
    <font>
      <b/>
      <i/>
      <u val="single"/>
      <sz val="14"/>
      <name val="Browallia New"/>
      <family val="2"/>
    </font>
    <font>
      <sz val="16"/>
      <name val="Browallia New"/>
      <family val="2"/>
    </font>
    <font>
      <sz val="14"/>
      <color indexed="12"/>
      <name val="Browallia New"/>
      <family val="2"/>
    </font>
    <font>
      <sz val="15"/>
      <color indexed="10"/>
      <name val="Browallia New"/>
      <family val="2"/>
    </font>
    <font>
      <sz val="10"/>
      <name val="Browallia New"/>
      <family val="2"/>
    </font>
    <font>
      <sz val="11"/>
      <name val="Browallia New"/>
      <family val="2"/>
    </font>
    <font>
      <b/>
      <sz val="16"/>
      <name val="Browallia New"/>
      <family val="2"/>
    </font>
    <font>
      <sz val="12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i/>
      <sz val="15"/>
      <color indexed="12"/>
      <name val="Browallia New"/>
      <family val="2"/>
    </font>
    <font>
      <sz val="15"/>
      <color indexed="12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5"/>
      <color rgb="FF0000FF"/>
      <name val="Browallia New"/>
      <family val="2"/>
    </font>
    <font>
      <sz val="15"/>
      <color rgb="FF0000FF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" fontId="15" fillId="33" borderId="10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1" fontId="14" fillId="0" borderId="0" xfId="0" applyNumberFormat="1" applyFont="1" applyFill="1" applyBorder="1" applyAlignment="1">
      <alignment horizontal="center" vertical="top"/>
    </xf>
    <xf numFmtId="1" fontId="14" fillId="33" borderId="10" xfId="0" applyNumberFormat="1" applyFont="1" applyFill="1" applyBorder="1" applyAlignment="1">
      <alignment horizontal="center" vertical="top"/>
    </xf>
    <xf numFmtId="1" fontId="14" fillId="0" borderId="10" xfId="0" applyNumberFormat="1" applyFont="1" applyFill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top"/>
    </xf>
    <xf numFmtId="1" fontId="16" fillId="33" borderId="10" xfId="0" applyNumberFormat="1" applyFont="1" applyFill="1" applyBorder="1" applyAlignment="1">
      <alignment horizontal="center" vertical="top"/>
    </xf>
    <xf numFmtId="1" fontId="14" fillId="34" borderId="10" xfId="0" applyNumberFormat="1" applyFont="1" applyFill="1" applyBorder="1" applyAlignment="1">
      <alignment horizontal="center" vertical="top" wrapText="1"/>
    </xf>
    <xf numFmtId="200" fontId="14" fillId="0" borderId="10" xfId="0" applyNumberFormat="1" applyFont="1" applyFill="1" applyBorder="1" applyAlignment="1">
      <alignment horizontal="center" vertical="top" wrapText="1"/>
    </xf>
    <xf numFmtId="1" fontId="14" fillId="33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1" fontId="13" fillId="0" borderId="10" xfId="0" applyNumberFormat="1" applyFont="1" applyFill="1" applyBorder="1" applyAlignment="1">
      <alignment horizontal="center" vertical="top" wrapText="1"/>
    </xf>
    <xf numFmtId="9" fontId="6" fillId="0" borderId="10" xfId="0" applyNumberFormat="1" applyFont="1" applyFill="1" applyBorder="1" applyAlignment="1">
      <alignment horizontal="center" vertical="top"/>
    </xf>
    <xf numFmtId="9" fontId="6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1" fontId="15" fillId="19" borderId="10" xfId="0" applyNumberFormat="1" applyFont="1" applyFill="1" applyBorder="1" applyAlignment="1">
      <alignment horizontal="center" vertical="top"/>
    </xf>
    <xf numFmtId="0" fontId="6" fillId="19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6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0" fontId="7" fillId="19" borderId="10" xfId="0" applyFont="1" applyFill="1" applyBorder="1" applyAlignment="1">
      <alignment horizontal="center" vertical="top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19" borderId="10" xfId="0" applyFont="1" applyFill="1" applyBorder="1" applyAlignment="1">
      <alignment horizontal="center" vertical="top"/>
    </xf>
    <xf numFmtId="10" fontId="6" fillId="0" borderId="10" xfId="48" applyNumberFormat="1" applyFont="1" applyFill="1" applyBorder="1" applyAlignment="1">
      <alignment horizontal="center" vertical="top"/>
    </xf>
    <xf numFmtId="207" fontId="6" fillId="0" borderId="10" xfId="48" applyNumberFormat="1" applyFont="1" applyFill="1" applyBorder="1" applyAlignment="1">
      <alignment horizontal="center" vertical="top" wrapText="1"/>
    </xf>
    <xf numFmtId="199" fontId="6" fillId="0" borderId="10" xfId="0" applyNumberFormat="1" applyFont="1" applyFill="1" applyBorder="1" applyAlignment="1">
      <alignment horizontal="center" vertical="top" wrapText="1"/>
    </xf>
    <xf numFmtId="199" fontId="6" fillId="0" borderId="10" xfId="0" applyNumberFormat="1" applyFont="1" applyFill="1" applyBorder="1" applyAlignment="1">
      <alignment horizontal="center" vertical="top"/>
    </xf>
    <xf numFmtId="0" fontId="7" fillId="19" borderId="10" xfId="0" applyFont="1" applyFill="1" applyBorder="1" applyAlignment="1">
      <alignment horizontal="center" vertical="center" wrapText="1"/>
    </xf>
    <xf numFmtId="199" fontId="6" fillId="34" borderId="10" xfId="0" applyNumberFormat="1" applyFont="1" applyFill="1" applyBorder="1" applyAlignment="1">
      <alignment horizontal="center" vertical="top"/>
    </xf>
    <xf numFmtId="10" fontId="6" fillId="0" borderId="10" xfId="48" applyNumberFormat="1" applyFont="1" applyFill="1" applyBorder="1" applyAlignment="1">
      <alignment horizontal="center" vertical="top" wrapText="1"/>
    </xf>
    <xf numFmtId="199" fontId="6" fillId="33" borderId="10" xfId="0" applyNumberFormat="1" applyFont="1" applyFill="1" applyBorder="1" applyAlignment="1">
      <alignment horizontal="center" vertical="top"/>
    </xf>
    <xf numFmtId="199" fontId="6" fillId="19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 wrapText="1"/>
    </xf>
    <xf numFmtId="0" fontId="7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top"/>
    </xf>
    <xf numFmtId="0" fontId="7" fillId="19" borderId="10" xfId="0" applyFont="1" applyFill="1" applyBorder="1" applyAlignment="1">
      <alignment horizontal="center" vertical="top" wrapText="1"/>
    </xf>
    <xf numFmtId="0" fontId="7" fillId="1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/>
    </xf>
    <xf numFmtId="199" fontId="6" fillId="0" borderId="0" xfId="0" applyNumberFormat="1" applyFont="1" applyFill="1" applyBorder="1" applyAlignment="1">
      <alignment horizontal="center" vertical="top"/>
    </xf>
    <xf numFmtId="199" fontId="7" fillId="19" borderId="10" xfId="0" applyNumberFormat="1" applyFont="1" applyFill="1" applyBorder="1" applyAlignment="1">
      <alignment horizontal="center" vertical="top"/>
    </xf>
    <xf numFmtId="200" fontId="15" fillId="33" borderId="10" xfId="0" applyNumberFormat="1" applyFont="1" applyFill="1" applyBorder="1" applyAlignment="1">
      <alignment horizontal="center" vertical="center"/>
    </xf>
    <xf numFmtId="200" fontId="15" fillId="19" borderId="10" xfId="0" applyNumberFormat="1" applyFont="1" applyFill="1" applyBorder="1" applyAlignment="1">
      <alignment horizontal="center" vertical="top"/>
    </xf>
    <xf numFmtId="0" fontId="6" fillId="19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indent="3"/>
    </xf>
    <xf numFmtId="0" fontId="6" fillId="19" borderId="10" xfId="0" applyFont="1" applyFill="1" applyBorder="1" applyAlignment="1">
      <alignment horizontal="center" vertical="top"/>
    </xf>
    <xf numFmtId="0" fontId="7" fillId="19" borderId="10" xfId="0" applyFont="1" applyFill="1" applyBorder="1" applyAlignment="1">
      <alignment horizontal="center" vertical="center" wrapText="1"/>
    </xf>
    <xf numFmtId="199" fontId="6" fillId="0" borderId="0" xfId="0" applyNumberFormat="1" applyFont="1" applyFill="1" applyBorder="1" applyAlignment="1">
      <alignment vertical="top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7" fillId="19" borderId="10" xfId="0" applyFont="1" applyFill="1" applyBorder="1" applyAlignment="1">
      <alignment horizontal="center" vertical="top" wrapText="1"/>
    </xf>
    <xf numFmtId="0" fontId="7" fillId="19" borderId="10" xfId="0" applyFont="1" applyFill="1" applyBorder="1" applyAlignment="1">
      <alignment horizontal="center" vertical="top"/>
    </xf>
    <xf numFmtId="0" fontId="7" fillId="19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7" fillId="19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1" fontId="14" fillId="19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19" borderId="10" xfId="0" applyFont="1" applyFill="1" applyBorder="1" applyAlignment="1">
      <alignment horizontal="center" vertical="top"/>
    </xf>
    <xf numFmtId="0" fontId="0" fillId="19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9" fontId="6" fillId="0" borderId="17" xfId="0" applyNumberFormat="1" applyFont="1" applyFill="1" applyBorder="1" applyAlignment="1">
      <alignment horizontal="center" vertical="top" wrapText="1"/>
    </xf>
    <xf numFmtId="9" fontId="6" fillId="0" borderId="18" xfId="0" applyNumberFormat="1" applyFont="1" applyFill="1" applyBorder="1" applyAlignment="1">
      <alignment horizontal="center" vertical="top" wrapText="1"/>
    </xf>
    <xf numFmtId="9" fontId="6" fillId="0" borderId="1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1" name="Oval 4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2" name="Oval 5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" name="Oval 6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4" name="Oval 7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5" name="Oval 8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6" name="Oval 9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7" name="Oval 10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8" name="Oval 11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9" name="Oval 26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10" name="Oval 27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11" name="Oval 28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12" name="Oval 29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13" name="Oval 30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14" name="Oval 31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15" name="Oval 32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16" name="Oval 33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17" name="Oval 34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18" name="Oval 35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19" name="Oval 36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20" name="Oval 37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21" name="Oval 38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22" name="Oval 39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23" name="Oval 40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24" name="Oval 41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25" name="Oval 42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26" name="Oval 43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27" name="Oval 44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28" name="Oval 45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29" name="Oval 46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0" name="Oval 47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1" name="Oval 48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2" name="Oval 49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3" name="Oval 53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4" name="Oval 54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5" name="Oval 55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6" name="Oval 56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7" name="Oval 57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8" name="Oval 61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9" name="Oval 62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40" name="Oval 63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41" name="Oval 64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42" name="Oval 65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43" name="Oval 66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44" name="Oval 67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45" name="Oval 68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46" name="Oval 69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47" name="Oval 70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48" name="Oval 71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49" name="Oval 72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50" name="Oval 73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51" name="Oval 74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52" name="Oval 75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53" name="Oval 76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54" name="Oval 77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55" name="Oval 78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56" name="Oval 79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57" name="Oval 80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58" name="Oval 81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59" name="Oval 82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60" name="Oval 83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61" name="Oval 84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62" name="Oval 85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63" name="Oval 86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64" name="Oval 87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65" name="Oval 88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66" name="Oval 89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67" name="Oval 90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68" name="Oval 91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69" name="Oval 92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70" name="Oval 93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71" name="Oval 94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72" name="Oval 95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73" name="Oval 96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74" name="Oval 97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75" name="Oval 98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76" name="Oval 99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77" name="Oval 103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78" name="Oval 104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79" name="Oval 105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80" name="Oval 106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81" name="Oval 107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82" name="Oval 108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83" name="Oval 109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84" name="Oval 110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85" name="Oval 123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86" name="Oval 124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87" name="Oval 125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88" name="Oval 126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89" name="Oval 127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90" name="Oval 128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91" name="Oval 129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92" name="Oval 130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93" name="Oval 131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94" name="Oval 132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95" name="Oval 133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96" name="Oval 134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97" name="Oval 135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98" name="Oval 136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99" name="Oval 137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00" name="Oval 138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01" name="Oval 139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02" name="Oval 140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03" name="Oval 141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04" name="Oval 142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05" name="Oval 143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06" name="Oval 144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07" name="Oval 145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08" name="Oval 146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09" name="Oval 601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10" name="Oval 602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11" name="Oval 603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12" name="Oval 604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13" name="Oval 605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14" name="Oval 606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15" name="Oval 607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16" name="Oval 608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17" name="Oval 609"/>
        <xdr:cNvSpPr>
          <a:spLocks/>
        </xdr:cNvSpPr>
      </xdr:nvSpPr>
      <xdr:spPr>
        <a:xfrm>
          <a:off x="9286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18" name="Oval 610"/>
        <xdr:cNvSpPr>
          <a:spLocks/>
        </xdr:cNvSpPr>
      </xdr:nvSpPr>
      <xdr:spPr>
        <a:xfrm>
          <a:off x="9286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19" name="Oval 611"/>
        <xdr:cNvSpPr>
          <a:spLocks/>
        </xdr:cNvSpPr>
      </xdr:nvSpPr>
      <xdr:spPr>
        <a:xfrm>
          <a:off x="9286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20" name="Oval 612"/>
        <xdr:cNvSpPr>
          <a:spLocks/>
        </xdr:cNvSpPr>
      </xdr:nvSpPr>
      <xdr:spPr>
        <a:xfrm>
          <a:off x="9286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21" name="Oval 613"/>
        <xdr:cNvSpPr>
          <a:spLocks/>
        </xdr:cNvSpPr>
      </xdr:nvSpPr>
      <xdr:spPr>
        <a:xfrm>
          <a:off x="9286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22" name="Oval 614"/>
        <xdr:cNvSpPr>
          <a:spLocks/>
        </xdr:cNvSpPr>
      </xdr:nvSpPr>
      <xdr:spPr>
        <a:xfrm>
          <a:off x="9286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23" name="Oval 615"/>
        <xdr:cNvSpPr>
          <a:spLocks/>
        </xdr:cNvSpPr>
      </xdr:nvSpPr>
      <xdr:spPr>
        <a:xfrm>
          <a:off x="9286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24" name="Oval 616"/>
        <xdr:cNvSpPr>
          <a:spLocks/>
        </xdr:cNvSpPr>
      </xdr:nvSpPr>
      <xdr:spPr>
        <a:xfrm>
          <a:off x="9286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25" name="Oval 617"/>
        <xdr:cNvSpPr>
          <a:spLocks/>
        </xdr:cNvSpPr>
      </xdr:nvSpPr>
      <xdr:spPr>
        <a:xfrm>
          <a:off x="9286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26" name="Oval 618"/>
        <xdr:cNvSpPr>
          <a:spLocks/>
        </xdr:cNvSpPr>
      </xdr:nvSpPr>
      <xdr:spPr>
        <a:xfrm>
          <a:off x="9286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27" name="Oval 619"/>
        <xdr:cNvSpPr>
          <a:spLocks/>
        </xdr:cNvSpPr>
      </xdr:nvSpPr>
      <xdr:spPr>
        <a:xfrm>
          <a:off x="9286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28" name="Oval 620"/>
        <xdr:cNvSpPr>
          <a:spLocks/>
        </xdr:cNvSpPr>
      </xdr:nvSpPr>
      <xdr:spPr>
        <a:xfrm>
          <a:off x="9286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29" name="Oval 621"/>
        <xdr:cNvSpPr>
          <a:spLocks/>
        </xdr:cNvSpPr>
      </xdr:nvSpPr>
      <xdr:spPr>
        <a:xfrm>
          <a:off x="9286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30" name="Oval 622"/>
        <xdr:cNvSpPr>
          <a:spLocks/>
        </xdr:cNvSpPr>
      </xdr:nvSpPr>
      <xdr:spPr>
        <a:xfrm>
          <a:off x="9286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1" name="Oval 623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2" name="Oval 624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3" name="Oval 625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4" name="Oval 626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5" name="Oval 627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6" name="Oval 628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7" name="Oval 629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8" name="Oval 630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9" name="Oval 631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40" name="Oval 632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41" name="Oval 633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42" name="Oval 634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43" name="Oval 635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44" name="Oval 636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45" name="Oval 637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46" name="Oval 638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47" name="Oval 639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48" name="Oval 640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49" name="Oval 641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50" name="Oval 642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51" name="Oval 643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52" name="Oval 644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53" name="Oval 645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54" name="Oval 646"/>
        <xdr:cNvSpPr>
          <a:spLocks/>
        </xdr:cNvSpPr>
      </xdr:nvSpPr>
      <xdr:spPr>
        <a:xfrm>
          <a:off x="9286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55" name="Oval 647"/>
        <xdr:cNvSpPr>
          <a:spLocks/>
        </xdr:cNvSpPr>
      </xdr:nvSpPr>
      <xdr:spPr>
        <a:xfrm>
          <a:off x="5114925" y="32385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56" name="Oval 648"/>
        <xdr:cNvSpPr>
          <a:spLocks/>
        </xdr:cNvSpPr>
      </xdr:nvSpPr>
      <xdr:spPr>
        <a:xfrm>
          <a:off x="5114925" y="3238500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57" name="Oval 649"/>
        <xdr:cNvSpPr>
          <a:spLocks/>
        </xdr:cNvSpPr>
      </xdr:nvSpPr>
      <xdr:spPr>
        <a:xfrm>
          <a:off x="5114925" y="32385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58" name="Oval 650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59" name="Oval 651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60" name="Oval 652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61" name="Oval 653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62" name="Oval 654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63" name="Oval 655"/>
        <xdr:cNvSpPr>
          <a:spLocks/>
        </xdr:cNvSpPr>
      </xdr:nvSpPr>
      <xdr:spPr>
        <a:xfrm>
          <a:off x="8143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64" name="Oval 656"/>
        <xdr:cNvSpPr>
          <a:spLocks/>
        </xdr:cNvSpPr>
      </xdr:nvSpPr>
      <xdr:spPr>
        <a:xfrm>
          <a:off x="8143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65" name="Oval 657"/>
        <xdr:cNvSpPr>
          <a:spLocks/>
        </xdr:cNvSpPr>
      </xdr:nvSpPr>
      <xdr:spPr>
        <a:xfrm>
          <a:off x="814387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66" name="Oval 658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67" name="Oval 659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68" name="Oval 660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69" name="Oval 661"/>
        <xdr:cNvSpPr>
          <a:spLocks/>
        </xdr:cNvSpPr>
      </xdr:nvSpPr>
      <xdr:spPr>
        <a:xfrm>
          <a:off x="8143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0" name="Oval 662"/>
        <xdr:cNvSpPr>
          <a:spLocks/>
        </xdr:cNvSpPr>
      </xdr:nvSpPr>
      <xdr:spPr>
        <a:xfrm>
          <a:off x="8143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1" name="Oval 663"/>
        <xdr:cNvSpPr>
          <a:spLocks/>
        </xdr:cNvSpPr>
      </xdr:nvSpPr>
      <xdr:spPr>
        <a:xfrm>
          <a:off x="8143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72" name="Oval 673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73" name="Oval 674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74" name="Oval 675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75" name="Oval 676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76" name="Oval 677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77" name="Oval 678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78" name="Oval 679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79" name="Oval 680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80" name="Oval 681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81" name="Oval 682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82" name="Oval 683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83" name="Oval 684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84" name="Oval 685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85" name="Oval 686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86" name="Oval 687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87" name="Oval 688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88" name="Oval 689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89" name="Oval 690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90" name="Oval 691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91" name="Oval 692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92" name="Oval 693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93" name="Oval 694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94" name="Oval 695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95" name="Oval 696"/>
        <xdr:cNvSpPr>
          <a:spLocks/>
        </xdr:cNvSpPr>
      </xdr:nvSpPr>
      <xdr:spPr>
        <a:xfrm>
          <a:off x="8143875" y="19173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0</xdr:colOff>
      <xdr:row>35</xdr:row>
      <xdr:rowOff>0</xdr:rowOff>
    </xdr:to>
    <xdr:sp>
      <xdr:nvSpPr>
        <xdr:cNvPr id="196" name="Oval 700"/>
        <xdr:cNvSpPr>
          <a:spLocks/>
        </xdr:cNvSpPr>
      </xdr:nvSpPr>
      <xdr:spPr>
        <a:xfrm>
          <a:off x="8658225" y="191738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0</xdr:colOff>
      <xdr:row>35</xdr:row>
      <xdr:rowOff>0</xdr:rowOff>
    </xdr:to>
    <xdr:sp>
      <xdr:nvSpPr>
        <xdr:cNvPr id="197" name="Oval 701"/>
        <xdr:cNvSpPr>
          <a:spLocks/>
        </xdr:cNvSpPr>
      </xdr:nvSpPr>
      <xdr:spPr>
        <a:xfrm>
          <a:off x="8658225" y="191738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198" name="Oval 702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199" name="Oval 703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00" name="Oval 704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01" name="Oval 705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02" name="Oval 706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03" name="Oval 707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04" name="Oval 708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05" name="Oval 709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06" name="Oval 710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07" name="Oval 711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08" name="Oval 712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09" name="Oval 713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10" name="Oval 714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11" name="Oval 715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12" name="Oval 716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13" name="Oval 717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14" name="Oval 718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15" name="Oval 719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16" name="Oval 720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17" name="Oval 721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18" name="Oval 722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19" name="Oval 723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20" name="Oval 724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21" name="Oval 725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22" name="Oval 726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23" name="Oval 727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24" name="Oval 728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25" name="Oval 729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26" name="Oval 730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27" name="Oval 731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28" name="Oval 732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29" name="Oval 733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30" name="Oval 734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31" name="Oval 735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32" name="Oval 736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33" name="Oval 737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34" name="Oval 738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35" name="Oval 739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36" name="Oval 740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37" name="Oval 741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38" name="Oval 742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239" name="Oval 743"/>
        <xdr:cNvSpPr>
          <a:spLocks/>
        </xdr:cNvSpPr>
      </xdr:nvSpPr>
      <xdr:spPr>
        <a:xfrm>
          <a:off x="8658225" y="18145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40" name="Oval 774"/>
        <xdr:cNvSpPr>
          <a:spLocks/>
        </xdr:cNvSpPr>
      </xdr:nvSpPr>
      <xdr:spPr>
        <a:xfrm>
          <a:off x="8658225" y="1493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41" name="Oval 775"/>
        <xdr:cNvSpPr>
          <a:spLocks/>
        </xdr:cNvSpPr>
      </xdr:nvSpPr>
      <xdr:spPr>
        <a:xfrm>
          <a:off x="8658225" y="1493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42" name="Oval 776"/>
        <xdr:cNvSpPr>
          <a:spLocks/>
        </xdr:cNvSpPr>
      </xdr:nvSpPr>
      <xdr:spPr>
        <a:xfrm>
          <a:off x="8658225" y="1493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43" name="Oval 777"/>
        <xdr:cNvSpPr>
          <a:spLocks/>
        </xdr:cNvSpPr>
      </xdr:nvSpPr>
      <xdr:spPr>
        <a:xfrm>
          <a:off x="8658225" y="1493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44" name="Oval 778"/>
        <xdr:cNvSpPr>
          <a:spLocks/>
        </xdr:cNvSpPr>
      </xdr:nvSpPr>
      <xdr:spPr>
        <a:xfrm>
          <a:off x="8658225" y="1493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45" name="Oval 779"/>
        <xdr:cNvSpPr>
          <a:spLocks/>
        </xdr:cNvSpPr>
      </xdr:nvSpPr>
      <xdr:spPr>
        <a:xfrm>
          <a:off x="8658225" y="1493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46" name="Oval 780"/>
        <xdr:cNvSpPr>
          <a:spLocks/>
        </xdr:cNvSpPr>
      </xdr:nvSpPr>
      <xdr:spPr>
        <a:xfrm>
          <a:off x="8658225" y="1493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47" name="Oval 883"/>
        <xdr:cNvSpPr>
          <a:spLocks/>
        </xdr:cNvSpPr>
      </xdr:nvSpPr>
      <xdr:spPr>
        <a:xfrm>
          <a:off x="5114925" y="32385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48" name="Oval 884"/>
        <xdr:cNvSpPr>
          <a:spLocks/>
        </xdr:cNvSpPr>
      </xdr:nvSpPr>
      <xdr:spPr>
        <a:xfrm>
          <a:off x="5114925" y="3238500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49" name="Oval 885"/>
        <xdr:cNvSpPr>
          <a:spLocks/>
        </xdr:cNvSpPr>
      </xdr:nvSpPr>
      <xdr:spPr>
        <a:xfrm>
          <a:off x="5114925" y="32385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50" name="Oval 900"/>
        <xdr:cNvSpPr>
          <a:spLocks/>
        </xdr:cNvSpPr>
      </xdr:nvSpPr>
      <xdr:spPr>
        <a:xfrm>
          <a:off x="9286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51" name="Oval 901"/>
        <xdr:cNvSpPr>
          <a:spLocks/>
        </xdr:cNvSpPr>
      </xdr:nvSpPr>
      <xdr:spPr>
        <a:xfrm>
          <a:off x="9286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52" name="Oval 902"/>
        <xdr:cNvSpPr>
          <a:spLocks/>
        </xdr:cNvSpPr>
      </xdr:nvSpPr>
      <xdr:spPr>
        <a:xfrm>
          <a:off x="9286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53" name="Oval 903"/>
        <xdr:cNvSpPr>
          <a:spLocks/>
        </xdr:cNvSpPr>
      </xdr:nvSpPr>
      <xdr:spPr>
        <a:xfrm>
          <a:off x="9286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54" name="Oval 904"/>
        <xdr:cNvSpPr>
          <a:spLocks/>
        </xdr:cNvSpPr>
      </xdr:nvSpPr>
      <xdr:spPr>
        <a:xfrm>
          <a:off x="9286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55" name="Oval 905"/>
        <xdr:cNvSpPr>
          <a:spLocks/>
        </xdr:cNvSpPr>
      </xdr:nvSpPr>
      <xdr:spPr>
        <a:xfrm>
          <a:off x="9286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56" name="Oval 906"/>
        <xdr:cNvSpPr>
          <a:spLocks/>
        </xdr:cNvSpPr>
      </xdr:nvSpPr>
      <xdr:spPr>
        <a:xfrm>
          <a:off x="9286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57" name="Oval 907"/>
        <xdr:cNvSpPr>
          <a:spLocks/>
        </xdr:cNvSpPr>
      </xdr:nvSpPr>
      <xdr:spPr>
        <a:xfrm>
          <a:off x="9286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58" name="Oval 908"/>
        <xdr:cNvSpPr>
          <a:spLocks/>
        </xdr:cNvSpPr>
      </xdr:nvSpPr>
      <xdr:spPr>
        <a:xfrm>
          <a:off x="9286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59" name="Oval 909"/>
        <xdr:cNvSpPr>
          <a:spLocks/>
        </xdr:cNvSpPr>
      </xdr:nvSpPr>
      <xdr:spPr>
        <a:xfrm>
          <a:off x="9286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60" name="Oval 910"/>
        <xdr:cNvSpPr>
          <a:spLocks/>
        </xdr:cNvSpPr>
      </xdr:nvSpPr>
      <xdr:spPr>
        <a:xfrm>
          <a:off x="9286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61" name="Oval 911"/>
        <xdr:cNvSpPr>
          <a:spLocks/>
        </xdr:cNvSpPr>
      </xdr:nvSpPr>
      <xdr:spPr>
        <a:xfrm>
          <a:off x="9286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62" name="Oval 912"/>
        <xdr:cNvSpPr>
          <a:spLocks/>
        </xdr:cNvSpPr>
      </xdr:nvSpPr>
      <xdr:spPr>
        <a:xfrm>
          <a:off x="9286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63" name="Oval 913"/>
        <xdr:cNvSpPr>
          <a:spLocks/>
        </xdr:cNvSpPr>
      </xdr:nvSpPr>
      <xdr:spPr>
        <a:xfrm>
          <a:off x="9286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64" name="Oval 938"/>
        <xdr:cNvSpPr>
          <a:spLocks/>
        </xdr:cNvSpPr>
      </xdr:nvSpPr>
      <xdr:spPr>
        <a:xfrm>
          <a:off x="5114925" y="32385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65" name="Oval 939"/>
        <xdr:cNvSpPr>
          <a:spLocks/>
        </xdr:cNvSpPr>
      </xdr:nvSpPr>
      <xdr:spPr>
        <a:xfrm>
          <a:off x="5114925" y="3238500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66" name="Oval 940"/>
        <xdr:cNvSpPr>
          <a:spLocks/>
        </xdr:cNvSpPr>
      </xdr:nvSpPr>
      <xdr:spPr>
        <a:xfrm>
          <a:off x="5114925" y="32385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67" name="Oval 946"/>
        <xdr:cNvSpPr>
          <a:spLocks/>
        </xdr:cNvSpPr>
      </xdr:nvSpPr>
      <xdr:spPr>
        <a:xfrm>
          <a:off x="8143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68" name="Oval 947"/>
        <xdr:cNvSpPr>
          <a:spLocks/>
        </xdr:cNvSpPr>
      </xdr:nvSpPr>
      <xdr:spPr>
        <a:xfrm>
          <a:off x="8143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69" name="Oval 948"/>
        <xdr:cNvSpPr>
          <a:spLocks/>
        </xdr:cNvSpPr>
      </xdr:nvSpPr>
      <xdr:spPr>
        <a:xfrm>
          <a:off x="814387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13</xdr:col>
      <xdr:colOff>0</xdr:colOff>
      <xdr:row>36</xdr:row>
      <xdr:rowOff>0</xdr:rowOff>
    </xdr:to>
    <xdr:sp>
      <xdr:nvSpPr>
        <xdr:cNvPr id="270" name="Oval 952"/>
        <xdr:cNvSpPr>
          <a:spLocks/>
        </xdr:cNvSpPr>
      </xdr:nvSpPr>
      <xdr:spPr>
        <a:xfrm>
          <a:off x="8143875" y="1943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13</xdr:col>
      <xdr:colOff>0</xdr:colOff>
      <xdr:row>36</xdr:row>
      <xdr:rowOff>0</xdr:rowOff>
    </xdr:to>
    <xdr:sp>
      <xdr:nvSpPr>
        <xdr:cNvPr id="271" name="Oval 953"/>
        <xdr:cNvSpPr>
          <a:spLocks/>
        </xdr:cNvSpPr>
      </xdr:nvSpPr>
      <xdr:spPr>
        <a:xfrm>
          <a:off x="8143875" y="1943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13</xdr:col>
      <xdr:colOff>0</xdr:colOff>
      <xdr:row>36</xdr:row>
      <xdr:rowOff>0</xdr:rowOff>
    </xdr:to>
    <xdr:sp>
      <xdr:nvSpPr>
        <xdr:cNvPr id="272" name="Oval 954"/>
        <xdr:cNvSpPr>
          <a:spLocks/>
        </xdr:cNvSpPr>
      </xdr:nvSpPr>
      <xdr:spPr>
        <a:xfrm>
          <a:off x="8143875" y="1943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73" name="Oval 955"/>
        <xdr:cNvSpPr>
          <a:spLocks/>
        </xdr:cNvSpPr>
      </xdr:nvSpPr>
      <xdr:spPr>
        <a:xfrm>
          <a:off x="8143875" y="22898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74" name="Oval 956"/>
        <xdr:cNvSpPr>
          <a:spLocks/>
        </xdr:cNvSpPr>
      </xdr:nvSpPr>
      <xdr:spPr>
        <a:xfrm>
          <a:off x="8143875" y="22898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75" name="Oval 957"/>
        <xdr:cNvSpPr>
          <a:spLocks/>
        </xdr:cNvSpPr>
      </xdr:nvSpPr>
      <xdr:spPr>
        <a:xfrm>
          <a:off x="8143875" y="22898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76" name="Oval 958"/>
        <xdr:cNvSpPr>
          <a:spLocks/>
        </xdr:cNvSpPr>
      </xdr:nvSpPr>
      <xdr:spPr>
        <a:xfrm>
          <a:off x="8143875" y="22898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77" name="Oval 959"/>
        <xdr:cNvSpPr>
          <a:spLocks/>
        </xdr:cNvSpPr>
      </xdr:nvSpPr>
      <xdr:spPr>
        <a:xfrm>
          <a:off x="8143875" y="22898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78" name="Oval 960"/>
        <xdr:cNvSpPr>
          <a:spLocks/>
        </xdr:cNvSpPr>
      </xdr:nvSpPr>
      <xdr:spPr>
        <a:xfrm>
          <a:off x="8143875" y="22898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79" name="Oval 961"/>
        <xdr:cNvSpPr>
          <a:spLocks/>
        </xdr:cNvSpPr>
      </xdr:nvSpPr>
      <xdr:spPr>
        <a:xfrm>
          <a:off x="8143875" y="22898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80" name="Oval 962"/>
        <xdr:cNvSpPr>
          <a:spLocks/>
        </xdr:cNvSpPr>
      </xdr:nvSpPr>
      <xdr:spPr>
        <a:xfrm>
          <a:off x="8143875" y="22898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81" name="Oval 963"/>
        <xdr:cNvSpPr>
          <a:spLocks/>
        </xdr:cNvSpPr>
      </xdr:nvSpPr>
      <xdr:spPr>
        <a:xfrm>
          <a:off x="8143875" y="22898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82" name="Oval 999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83" name="Oval 1000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84" name="Oval 1001"/>
        <xdr:cNvSpPr>
          <a:spLocks/>
        </xdr:cNvSpPr>
      </xdr:nvSpPr>
      <xdr:spPr>
        <a:xfrm>
          <a:off x="8658225" y="1544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285" name="Oval 1002"/>
        <xdr:cNvSpPr>
          <a:spLocks/>
        </xdr:cNvSpPr>
      </xdr:nvSpPr>
      <xdr:spPr>
        <a:xfrm>
          <a:off x="865822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286" name="Oval 1003"/>
        <xdr:cNvSpPr>
          <a:spLocks/>
        </xdr:cNvSpPr>
      </xdr:nvSpPr>
      <xdr:spPr>
        <a:xfrm>
          <a:off x="865822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287" name="Oval 1004"/>
        <xdr:cNvSpPr>
          <a:spLocks/>
        </xdr:cNvSpPr>
      </xdr:nvSpPr>
      <xdr:spPr>
        <a:xfrm>
          <a:off x="865822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288" name="Oval 1005"/>
        <xdr:cNvSpPr>
          <a:spLocks/>
        </xdr:cNvSpPr>
      </xdr:nvSpPr>
      <xdr:spPr>
        <a:xfrm>
          <a:off x="865822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289" name="Oval 1006"/>
        <xdr:cNvSpPr>
          <a:spLocks/>
        </xdr:cNvSpPr>
      </xdr:nvSpPr>
      <xdr:spPr>
        <a:xfrm>
          <a:off x="865822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290" name="Oval 1007"/>
        <xdr:cNvSpPr>
          <a:spLocks/>
        </xdr:cNvSpPr>
      </xdr:nvSpPr>
      <xdr:spPr>
        <a:xfrm>
          <a:off x="865822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291" name="Oval 1008"/>
        <xdr:cNvSpPr>
          <a:spLocks/>
        </xdr:cNvSpPr>
      </xdr:nvSpPr>
      <xdr:spPr>
        <a:xfrm>
          <a:off x="865822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292" name="Oval 1009"/>
        <xdr:cNvSpPr>
          <a:spLocks/>
        </xdr:cNvSpPr>
      </xdr:nvSpPr>
      <xdr:spPr>
        <a:xfrm>
          <a:off x="865822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293" name="Oval 1010"/>
        <xdr:cNvSpPr>
          <a:spLocks/>
        </xdr:cNvSpPr>
      </xdr:nvSpPr>
      <xdr:spPr>
        <a:xfrm>
          <a:off x="8658225" y="15963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94" name="Oval 1066"/>
        <xdr:cNvSpPr>
          <a:spLocks/>
        </xdr:cNvSpPr>
      </xdr:nvSpPr>
      <xdr:spPr>
        <a:xfrm>
          <a:off x="8658225" y="1493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95" name="Oval 1067"/>
        <xdr:cNvSpPr>
          <a:spLocks/>
        </xdr:cNvSpPr>
      </xdr:nvSpPr>
      <xdr:spPr>
        <a:xfrm>
          <a:off x="8658225" y="1493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96" name="Oval 1068"/>
        <xdr:cNvSpPr>
          <a:spLocks/>
        </xdr:cNvSpPr>
      </xdr:nvSpPr>
      <xdr:spPr>
        <a:xfrm>
          <a:off x="8658225" y="1493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97" name="Oval 1069"/>
        <xdr:cNvSpPr>
          <a:spLocks/>
        </xdr:cNvSpPr>
      </xdr:nvSpPr>
      <xdr:spPr>
        <a:xfrm>
          <a:off x="8658225" y="1493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98" name="Oval 1070"/>
        <xdr:cNvSpPr>
          <a:spLocks/>
        </xdr:cNvSpPr>
      </xdr:nvSpPr>
      <xdr:spPr>
        <a:xfrm>
          <a:off x="8658225" y="1493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99" name="Oval 1071"/>
        <xdr:cNvSpPr>
          <a:spLocks/>
        </xdr:cNvSpPr>
      </xdr:nvSpPr>
      <xdr:spPr>
        <a:xfrm>
          <a:off x="8658225" y="1493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00" name="Oval 1072"/>
        <xdr:cNvSpPr>
          <a:spLocks/>
        </xdr:cNvSpPr>
      </xdr:nvSpPr>
      <xdr:spPr>
        <a:xfrm>
          <a:off x="8658225" y="1493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01" name="Oval 1175"/>
        <xdr:cNvSpPr>
          <a:spLocks/>
        </xdr:cNvSpPr>
      </xdr:nvSpPr>
      <xdr:spPr>
        <a:xfrm>
          <a:off x="5114925" y="32385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02" name="Oval 1176"/>
        <xdr:cNvSpPr>
          <a:spLocks/>
        </xdr:cNvSpPr>
      </xdr:nvSpPr>
      <xdr:spPr>
        <a:xfrm>
          <a:off x="5114925" y="3238500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03" name="Oval 1177"/>
        <xdr:cNvSpPr>
          <a:spLocks/>
        </xdr:cNvSpPr>
      </xdr:nvSpPr>
      <xdr:spPr>
        <a:xfrm>
          <a:off x="5114925" y="32385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04" name="Oval 4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05" name="Oval 5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06" name="Oval 6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07" name="Oval 7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08" name="Oval 8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09" name="Oval 9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10" name="Oval 10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11" name="Oval 11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12" name="Oval 26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13" name="Oval 27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14" name="Oval 28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15" name="Oval 29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16" name="Oval 30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17" name="Oval 31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18" name="Oval 32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19" name="Oval 33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20" name="Oval 34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21" name="Oval 35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22" name="Oval 36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23" name="Oval 37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24" name="Oval 38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25" name="Oval 39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26" name="Oval 40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27" name="Oval 41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28" name="Oval 42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29" name="Oval 43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30" name="Oval 44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31" name="Oval 45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32" name="Oval 46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33" name="Oval 47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34" name="Oval 48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>
      <xdr:nvSpPr>
        <xdr:cNvPr id="335" name="Oval 49"/>
        <xdr:cNvSpPr>
          <a:spLocks/>
        </xdr:cNvSpPr>
      </xdr:nvSpPr>
      <xdr:spPr>
        <a:xfrm>
          <a:off x="9286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36" name="Oval 53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37" name="Oval 54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38" name="Oval 55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39" name="Oval 56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40" name="Oval 57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41" name="Oval 61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42" name="Oval 62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43" name="Oval 63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44" name="Oval 64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45" name="Oval 65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46" name="Oval 66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47" name="Oval 67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48" name="Oval 68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49" name="Oval 69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50" name="Oval 70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51" name="Oval 71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52" name="Oval 72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53" name="Oval 73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54" name="Oval 74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55" name="Oval 75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56" name="Oval 76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57" name="Oval 77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58" name="Oval 78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59" name="Oval 79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60" name="Oval 80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61" name="Oval 81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62" name="Oval 82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63" name="Oval 83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64" name="Oval 84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65" name="Oval 85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66" name="Oval 86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67" name="Oval 87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68" name="Oval 88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69" name="Oval 89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70" name="Oval 90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71" name="Oval 91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72" name="Oval 92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73" name="Oval 93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74" name="Oval 94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75" name="Oval 95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76" name="Oval 96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77" name="Oval 97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78" name="Oval 98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>
      <xdr:nvSpPr>
        <xdr:cNvPr id="379" name="Oval 99"/>
        <xdr:cNvSpPr>
          <a:spLocks/>
        </xdr:cNvSpPr>
      </xdr:nvSpPr>
      <xdr:spPr>
        <a:xfrm>
          <a:off x="814387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80" name="Oval 103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81" name="Oval 104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82" name="Oval 105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83" name="Oval 106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84" name="Oval 107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85" name="Oval 108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86" name="Oval 109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87" name="Oval 110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88" name="Oval 123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89" name="Oval 124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90" name="Oval 125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91" name="Oval 126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92" name="Oval 127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93" name="Oval 128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94" name="Oval 129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95" name="Oval 130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96" name="Oval 131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97" name="Oval 132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98" name="Oval 133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99" name="Oval 134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00" name="Oval 135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01" name="Oval 136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02" name="Oval 137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03" name="Oval 138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04" name="Oval 139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05" name="Oval 140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06" name="Oval 141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07" name="Oval 142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08" name="Oval 143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09" name="Oval 144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10" name="Oval 145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11" name="Oval 146"/>
        <xdr:cNvSpPr>
          <a:spLocks/>
        </xdr:cNvSpPr>
      </xdr:nvSpPr>
      <xdr:spPr>
        <a:xfrm>
          <a:off x="8658225" y="3836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S68"/>
  <sheetViews>
    <sheetView zoomScale="90" zoomScaleNormal="90" zoomScalePageLayoutView="0" workbookViewId="0" topLeftCell="D58">
      <selection activeCell="P65" sqref="P65:Q67"/>
    </sheetView>
  </sheetViews>
  <sheetFormatPr defaultColWidth="9.140625" defaultRowHeight="12.75"/>
  <cols>
    <col min="1" max="1" width="1.57421875" style="3" customWidth="1"/>
    <col min="2" max="2" width="5.140625" style="1" customWidth="1"/>
    <col min="3" max="3" width="38.421875" style="2" customWidth="1"/>
    <col min="4" max="4" width="7.7109375" style="19" customWidth="1"/>
    <col min="5" max="5" width="8.421875" style="26" customWidth="1"/>
    <col min="6" max="8" width="7.421875" style="1" customWidth="1"/>
    <col min="9" max="9" width="8.8515625" style="1" customWidth="1"/>
    <col min="10" max="11" width="7.140625" style="1" customWidth="1"/>
    <col min="12" max="13" width="7.421875" style="1" customWidth="1"/>
    <col min="14" max="14" width="7.7109375" style="1" customWidth="1"/>
    <col min="15" max="17" width="9.421875" style="1" customWidth="1"/>
    <col min="18" max="18" width="9.421875" style="1" hidden="1" customWidth="1"/>
    <col min="19" max="19" width="9.28125" style="1" customWidth="1"/>
    <col min="20" max="20" width="18.140625" style="3" customWidth="1"/>
    <col min="21" max="16384" width="9.140625" style="3" customWidth="1"/>
  </cols>
  <sheetData>
    <row r="1" ht="21" thickBot="1"/>
    <row r="2" spans="2:19" ht="23.25">
      <c r="B2" s="87" t="s">
        <v>86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</row>
    <row r="3" spans="2:19" ht="24" thickBot="1">
      <c r="B3" s="90" t="s">
        <v>77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/>
    </row>
    <row r="5" spans="2:19" ht="21">
      <c r="B5" s="93" t="s">
        <v>0</v>
      </c>
      <c r="C5" s="93"/>
      <c r="D5" s="93" t="s">
        <v>34</v>
      </c>
      <c r="E5" s="95" t="s">
        <v>24</v>
      </c>
      <c r="F5" s="82" t="s">
        <v>11</v>
      </c>
      <c r="G5" s="82"/>
      <c r="H5" s="82"/>
      <c r="I5" s="93" t="s">
        <v>82</v>
      </c>
      <c r="J5" s="82" t="s">
        <v>1</v>
      </c>
      <c r="K5" s="82"/>
      <c r="L5" s="82"/>
      <c r="M5" s="82"/>
      <c r="N5" s="82"/>
      <c r="O5" s="83" t="s">
        <v>2</v>
      </c>
      <c r="P5" s="83"/>
      <c r="Q5" s="84"/>
      <c r="R5" s="84"/>
      <c r="S5" s="84"/>
    </row>
    <row r="6" spans="2:19" ht="63">
      <c r="B6" s="93"/>
      <c r="C6" s="93"/>
      <c r="D6" s="94"/>
      <c r="E6" s="95"/>
      <c r="F6" s="67">
        <v>2551</v>
      </c>
      <c r="G6" s="67">
        <v>2552</v>
      </c>
      <c r="H6" s="67">
        <v>2553</v>
      </c>
      <c r="I6" s="93"/>
      <c r="J6" s="68">
        <v>1</v>
      </c>
      <c r="K6" s="68">
        <v>2</v>
      </c>
      <c r="L6" s="68">
        <v>3</v>
      </c>
      <c r="M6" s="68">
        <v>4</v>
      </c>
      <c r="N6" s="68">
        <v>5</v>
      </c>
      <c r="O6" s="68" t="s">
        <v>13</v>
      </c>
      <c r="P6" s="68" t="s">
        <v>87</v>
      </c>
      <c r="Q6" s="68" t="s">
        <v>88</v>
      </c>
      <c r="R6" s="68"/>
      <c r="S6" s="68" t="s">
        <v>14</v>
      </c>
    </row>
    <row r="7" spans="2:19" ht="29.25">
      <c r="B7" s="86" t="s">
        <v>15</v>
      </c>
      <c r="C7" s="86"/>
      <c r="D7" s="52"/>
      <c r="E7" s="23">
        <f>E9+E10+E11+E14+E15+E16+E17+E19+E20+E21+E12</f>
        <v>41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2:19" ht="21">
      <c r="B8" s="86" t="s">
        <v>16</v>
      </c>
      <c r="C8" s="86"/>
      <c r="D8" s="52"/>
      <c r="E8" s="2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ht="60.75">
      <c r="B9" s="6">
        <v>1</v>
      </c>
      <c r="C9" s="4" t="s">
        <v>4</v>
      </c>
      <c r="D9" s="6" t="s">
        <v>50</v>
      </c>
      <c r="E9" s="28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58"/>
    </row>
    <row r="10" spans="2:19" ht="81">
      <c r="B10" s="6">
        <v>2</v>
      </c>
      <c r="C10" s="4" t="s">
        <v>38</v>
      </c>
      <c r="D10" s="6" t="s">
        <v>50</v>
      </c>
      <c r="E10" s="28">
        <v>3</v>
      </c>
      <c r="F10" s="5" t="s">
        <v>3</v>
      </c>
      <c r="G10" s="5">
        <v>5</v>
      </c>
      <c r="H10" s="5">
        <v>5</v>
      </c>
      <c r="I10" s="5">
        <v>4</v>
      </c>
      <c r="J10" s="5">
        <v>1</v>
      </c>
      <c r="K10" s="5">
        <v>2</v>
      </c>
      <c r="L10" s="5">
        <v>3</v>
      </c>
      <c r="M10" s="5">
        <v>4</v>
      </c>
      <c r="N10" s="5">
        <v>5</v>
      </c>
      <c r="O10" s="5">
        <v>4</v>
      </c>
      <c r="P10" s="58">
        <v>4</v>
      </c>
      <c r="Q10" s="58">
        <v>4</v>
      </c>
      <c r="R10" s="58">
        <f>Q10*E10</f>
        <v>12</v>
      </c>
      <c r="S10" s="58">
        <f>(Q10*E10)/100</f>
        <v>0.12</v>
      </c>
    </row>
    <row r="11" spans="2:19" ht="81">
      <c r="B11" s="6">
        <v>3</v>
      </c>
      <c r="C11" s="7" t="s">
        <v>27</v>
      </c>
      <c r="D11" s="6" t="s">
        <v>50</v>
      </c>
      <c r="E11" s="28"/>
      <c r="F11" s="5"/>
      <c r="G11" s="5"/>
      <c r="H11" s="5"/>
      <c r="I11" s="5"/>
      <c r="J11" s="5"/>
      <c r="K11" s="5"/>
      <c r="L11" s="5"/>
      <c r="M11" s="5"/>
      <c r="N11" s="5"/>
      <c r="O11" s="6"/>
      <c r="P11" s="58"/>
      <c r="Q11" s="58"/>
      <c r="R11" s="58">
        <f aca="true" t="shared" si="0" ref="R11:R64">Q11*E11</f>
        <v>0</v>
      </c>
      <c r="S11" s="58"/>
    </row>
    <row r="12" spans="2:19" ht="60.75">
      <c r="B12" s="6"/>
      <c r="C12" s="7" t="s">
        <v>78</v>
      </c>
      <c r="D12" s="6" t="s">
        <v>79</v>
      </c>
      <c r="E12" s="28">
        <v>1</v>
      </c>
      <c r="F12" s="47">
        <v>301332</v>
      </c>
      <c r="G12" s="47">
        <v>196112</v>
      </c>
      <c r="H12" s="47">
        <v>247768</v>
      </c>
      <c r="I12" s="47">
        <v>5</v>
      </c>
      <c r="J12" s="47">
        <v>120000</v>
      </c>
      <c r="K12" s="47">
        <v>140000</v>
      </c>
      <c r="L12" s="47">
        <v>160000</v>
      </c>
      <c r="M12" s="47">
        <v>180000</v>
      </c>
      <c r="N12" s="47">
        <v>200000</v>
      </c>
      <c r="O12" s="64">
        <f>17038560/72</f>
        <v>236646.66666666666</v>
      </c>
      <c r="P12" s="58">
        <v>5</v>
      </c>
      <c r="Q12" s="58">
        <v>5</v>
      </c>
      <c r="R12" s="58">
        <f t="shared" si="0"/>
        <v>5</v>
      </c>
      <c r="S12" s="58">
        <f aca="true" t="shared" si="1" ref="S12:S21">(Q12*E12)/100</f>
        <v>0.05</v>
      </c>
    </row>
    <row r="13" spans="2:19" ht="81">
      <c r="B13" s="6"/>
      <c r="C13" s="7" t="s">
        <v>81</v>
      </c>
      <c r="D13" s="6" t="s">
        <v>35</v>
      </c>
      <c r="E13" s="28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58">
        <f t="shared" si="0"/>
        <v>0</v>
      </c>
      <c r="S13" s="58"/>
    </row>
    <row r="14" spans="2:19" ht="60.75">
      <c r="B14" s="6">
        <v>4</v>
      </c>
      <c r="C14" s="4" t="s">
        <v>39</v>
      </c>
      <c r="D14" s="6" t="s">
        <v>35</v>
      </c>
      <c r="E14" s="28">
        <v>1</v>
      </c>
      <c r="F14" s="48">
        <v>95.1</v>
      </c>
      <c r="G14" s="5">
        <v>90.61</v>
      </c>
      <c r="H14" s="5">
        <v>61.42</v>
      </c>
      <c r="I14" s="5">
        <v>3</v>
      </c>
      <c r="J14" s="36">
        <v>0.65</v>
      </c>
      <c r="K14" s="36">
        <v>0.7</v>
      </c>
      <c r="L14" s="36">
        <v>0.75</v>
      </c>
      <c r="M14" s="36">
        <v>0.8</v>
      </c>
      <c r="N14" s="36">
        <v>0.85</v>
      </c>
      <c r="O14" s="61">
        <f>72/75</f>
        <v>0.96</v>
      </c>
      <c r="P14" s="58">
        <v>5</v>
      </c>
      <c r="Q14" s="58">
        <v>5</v>
      </c>
      <c r="R14" s="58">
        <f t="shared" si="0"/>
        <v>5</v>
      </c>
      <c r="S14" s="58">
        <f t="shared" si="1"/>
        <v>0.05</v>
      </c>
    </row>
    <row r="15" spans="2:19" ht="60.75">
      <c r="B15" s="6">
        <v>5</v>
      </c>
      <c r="C15" s="4" t="s">
        <v>83</v>
      </c>
      <c r="D15" s="6" t="s">
        <v>35</v>
      </c>
      <c r="E15" s="28">
        <v>3</v>
      </c>
      <c r="F15" s="5">
        <v>111.27</v>
      </c>
      <c r="G15" s="5">
        <v>82.86</v>
      </c>
      <c r="H15" s="5">
        <v>95.71</v>
      </c>
      <c r="I15" s="5">
        <v>5</v>
      </c>
      <c r="J15" s="36">
        <v>0.4</v>
      </c>
      <c r="K15" s="36">
        <v>0.5</v>
      </c>
      <c r="L15" s="36">
        <v>0.6</v>
      </c>
      <c r="M15" s="36">
        <v>0.7</v>
      </c>
      <c r="N15" s="36">
        <v>0.8</v>
      </c>
      <c r="O15" s="61">
        <f>20/72</f>
        <v>0.2777777777777778</v>
      </c>
      <c r="P15" s="58">
        <v>1</v>
      </c>
      <c r="Q15" s="58">
        <v>1</v>
      </c>
      <c r="R15" s="58">
        <f t="shared" si="0"/>
        <v>3</v>
      </c>
      <c r="S15" s="58">
        <f t="shared" si="1"/>
        <v>0.03</v>
      </c>
    </row>
    <row r="16" spans="2:19" ht="81">
      <c r="B16" s="6">
        <v>6</v>
      </c>
      <c r="C16" s="7" t="s">
        <v>84</v>
      </c>
      <c r="D16" s="6" t="s">
        <v>35</v>
      </c>
      <c r="E16" s="28"/>
      <c r="F16" s="5"/>
      <c r="G16" s="5"/>
      <c r="H16" s="5"/>
      <c r="I16" s="5"/>
      <c r="J16" s="36"/>
      <c r="K16" s="36"/>
      <c r="L16" s="36"/>
      <c r="M16" s="36"/>
      <c r="N16" s="36"/>
      <c r="O16" s="6"/>
      <c r="P16" s="6"/>
      <c r="Q16" s="6"/>
      <c r="R16" s="58">
        <f t="shared" si="0"/>
        <v>0</v>
      </c>
      <c r="S16" s="58"/>
    </row>
    <row r="17" spans="2:19" ht="60.75">
      <c r="B17" s="6">
        <v>7</v>
      </c>
      <c r="C17" s="4" t="s">
        <v>28</v>
      </c>
      <c r="D17" s="6" t="s">
        <v>35</v>
      </c>
      <c r="E17" s="28">
        <v>3</v>
      </c>
      <c r="F17" s="5">
        <v>1.41</v>
      </c>
      <c r="G17" s="5">
        <v>15.71</v>
      </c>
      <c r="H17" s="5">
        <v>2.86</v>
      </c>
      <c r="I17" s="5">
        <v>3</v>
      </c>
      <c r="J17" s="37">
        <v>0.01</v>
      </c>
      <c r="K17" s="37">
        <v>0.03</v>
      </c>
      <c r="L17" s="37">
        <v>0.05</v>
      </c>
      <c r="M17" s="37">
        <v>0.07</v>
      </c>
      <c r="N17" s="37">
        <v>0.09</v>
      </c>
      <c r="O17" s="6">
        <v>0</v>
      </c>
      <c r="P17" s="58">
        <v>0</v>
      </c>
      <c r="Q17" s="58">
        <v>0</v>
      </c>
      <c r="R17" s="58">
        <f t="shared" si="0"/>
        <v>0</v>
      </c>
      <c r="S17" s="58">
        <f t="shared" si="1"/>
        <v>0</v>
      </c>
    </row>
    <row r="18" spans="2:19" ht="20.25">
      <c r="B18" s="5">
        <v>8</v>
      </c>
      <c r="C18" s="7" t="s">
        <v>56</v>
      </c>
      <c r="D18" s="6"/>
      <c r="E18" s="29"/>
      <c r="F18" s="5"/>
      <c r="G18" s="5"/>
      <c r="H18" s="5"/>
      <c r="I18" s="5"/>
      <c r="J18" s="5"/>
      <c r="K18" s="5"/>
      <c r="L18" s="5"/>
      <c r="M18" s="5"/>
      <c r="N18" s="5"/>
      <c r="O18" s="6"/>
      <c r="P18" s="58"/>
      <c r="Q18" s="58"/>
      <c r="R18" s="58">
        <f t="shared" si="0"/>
        <v>0</v>
      </c>
      <c r="S18" s="58"/>
    </row>
    <row r="19" spans="2:19" ht="60.75">
      <c r="B19" s="25">
        <v>8.1</v>
      </c>
      <c r="C19" s="7" t="s">
        <v>58</v>
      </c>
      <c r="D19" s="6" t="s">
        <v>50</v>
      </c>
      <c r="E19" s="29">
        <v>20</v>
      </c>
      <c r="F19" s="5" t="s">
        <v>3</v>
      </c>
      <c r="G19" s="5" t="s">
        <v>3</v>
      </c>
      <c r="H19" s="5">
        <v>4.7762</v>
      </c>
      <c r="I19" s="5">
        <v>4</v>
      </c>
      <c r="J19" s="5">
        <v>1</v>
      </c>
      <c r="K19" s="5">
        <v>2</v>
      </c>
      <c r="L19" s="5">
        <v>3</v>
      </c>
      <c r="M19" s="5">
        <v>4</v>
      </c>
      <c r="N19" s="5">
        <v>5</v>
      </c>
      <c r="O19" s="6" t="s">
        <v>80</v>
      </c>
      <c r="P19" s="6" t="s">
        <v>80</v>
      </c>
      <c r="Q19" s="57">
        <v>4.05</v>
      </c>
      <c r="R19" s="58">
        <f t="shared" si="0"/>
        <v>81</v>
      </c>
      <c r="S19" s="58">
        <f t="shared" si="1"/>
        <v>0.81</v>
      </c>
    </row>
    <row r="20" spans="2:19" ht="81">
      <c r="B20" s="25">
        <v>8.2</v>
      </c>
      <c r="C20" s="4" t="s">
        <v>73</v>
      </c>
      <c r="D20" s="6" t="s">
        <v>50</v>
      </c>
      <c r="E20" s="29">
        <v>5</v>
      </c>
      <c r="F20" s="5" t="s">
        <v>3</v>
      </c>
      <c r="G20" s="5" t="s">
        <v>3</v>
      </c>
      <c r="H20" s="5" t="s">
        <v>3</v>
      </c>
      <c r="I20" s="5">
        <v>3</v>
      </c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6">
        <v>3</v>
      </c>
      <c r="P20" s="58">
        <v>3</v>
      </c>
      <c r="Q20" s="58">
        <v>3</v>
      </c>
      <c r="R20" s="58">
        <f t="shared" si="0"/>
        <v>15</v>
      </c>
      <c r="S20" s="58">
        <f t="shared" si="1"/>
        <v>0.15</v>
      </c>
    </row>
    <row r="21" spans="2:19" ht="60.75">
      <c r="B21" s="25">
        <v>8.3</v>
      </c>
      <c r="C21" s="7" t="s">
        <v>74</v>
      </c>
      <c r="D21" s="6" t="s">
        <v>50</v>
      </c>
      <c r="E21" s="29">
        <v>5</v>
      </c>
      <c r="F21" s="5" t="s">
        <v>3</v>
      </c>
      <c r="G21" s="5" t="s">
        <v>3</v>
      </c>
      <c r="H21" s="5" t="s">
        <v>3</v>
      </c>
      <c r="I21" s="5">
        <v>3</v>
      </c>
      <c r="J21" s="5">
        <v>1</v>
      </c>
      <c r="K21" s="5">
        <v>2</v>
      </c>
      <c r="L21" s="5">
        <v>3</v>
      </c>
      <c r="M21" s="5">
        <v>4</v>
      </c>
      <c r="N21" s="5">
        <v>5</v>
      </c>
      <c r="O21" s="6" t="s">
        <v>80</v>
      </c>
      <c r="P21" s="6" t="s">
        <v>80</v>
      </c>
      <c r="Q21" s="57">
        <v>5</v>
      </c>
      <c r="R21" s="58">
        <f t="shared" si="0"/>
        <v>25</v>
      </c>
      <c r="S21" s="58">
        <f t="shared" si="1"/>
        <v>0.25</v>
      </c>
    </row>
    <row r="22" spans="2:19" ht="29.25">
      <c r="B22" s="86" t="s">
        <v>17</v>
      </c>
      <c r="C22" s="86"/>
      <c r="D22" s="52"/>
      <c r="E22" s="72">
        <f>E25+E26+E27+E28</f>
        <v>7.5</v>
      </c>
      <c r="F22" s="11"/>
      <c r="G22" s="11"/>
      <c r="H22" s="11"/>
      <c r="I22" s="11"/>
      <c r="J22" s="11"/>
      <c r="K22" s="11"/>
      <c r="L22" s="11"/>
      <c r="M22" s="11"/>
      <c r="N22" s="11"/>
      <c r="O22" s="10"/>
      <c r="P22" s="62"/>
      <c r="Q22" s="62"/>
      <c r="R22" s="58">
        <f t="shared" si="0"/>
        <v>0</v>
      </c>
      <c r="S22" s="62"/>
    </row>
    <row r="23" spans="2:19" ht="21">
      <c r="B23" s="86" t="s">
        <v>18</v>
      </c>
      <c r="C23" s="86"/>
      <c r="D23" s="52"/>
      <c r="E23" s="30"/>
      <c r="F23" s="11"/>
      <c r="G23" s="11"/>
      <c r="H23" s="11"/>
      <c r="I23" s="11"/>
      <c r="J23" s="11"/>
      <c r="K23" s="11"/>
      <c r="L23" s="11"/>
      <c r="M23" s="11"/>
      <c r="N23" s="11"/>
      <c r="O23" s="10"/>
      <c r="P23" s="62"/>
      <c r="Q23" s="62"/>
      <c r="R23" s="58">
        <f t="shared" si="0"/>
        <v>0</v>
      </c>
      <c r="S23" s="62"/>
    </row>
    <row r="24" spans="2:19" ht="20.25">
      <c r="B24" s="6">
        <v>9</v>
      </c>
      <c r="C24" s="4" t="s">
        <v>33</v>
      </c>
      <c r="D24" s="6"/>
      <c r="E24" s="28"/>
      <c r="F24" s="6" t="s">
        <v>3</v>
      </c>
      <c r="G24" s="6"/>
      <c r="H24" s="6"/>
      <c r="I24" s="6"/>
      <c r="J24" s="6"/>
      <c r="K24" s="6"/>
      <c r="L24" s="6"/>
      <c r="M24" s="6"/>
      <c r="N24" s="6"/>
      <c r="O24" s="5"/>
      <c r="P24" s="58"/>
      <c r="Q24" s="58"/>
      <c r="R24" s="58">
        <f t="shared" si="0"/>
        <v>0</v>
      </c>
      <c r="S24" s="58"/>
    </row>
    <row r="25" spans="2:19" ht="20.25">
      <c r="B25" s="41">
        <v>9.1</v>
      </c>
      <c r="C25" s="4" t="s">
        <v>5</v>
      </c>
      <c r="D25" s="6" t="s">
        <v>35</v>
      </c>
      <c r="E25" s="32">
        <v>2.5</v>
      </c>
      <c r="F25" s="6" t="s">
        <v>3</v>
      </c>
      <c r="G25" s="6" t="s">
        <v>3</v>
      </c>
      <c r="H25" s="6">
        <v>92.11</v>
      </c>
      <c r="I25" s="6">
        <v>4</v>
      </c>
      <c r="J25" s="37">
        <v>0.65</v>
      </c>
      <c r="K25" s="37">
        <v>0.7</v>
      </c>
      <c r="L25" s="37">
        <v>0.75</v>
      </c>
      <c r="M25" s="37">
        <v>0.8</v>
      </c>
      <c r="N25" s="36">
        <v>0.85</v>
      </c>
      <c r="O25" s="6" t="s">
        <v>80</v>
      </c>
      <c r="P25" s="6" t="s">
        <v>80</v>
      </c>
      <c r="Q25" s="58">
        <v>5</v>
      </c>
      <c r="R25" s="58">
        <f t="shared" si="0"/>
        <v>12.5</v>
      </c>
      <c r="S25" s="58">
        <f>(Q25*E25)/100</f>
        <v>0.125</v>
      </c>
    </row>
    <row r="26" spans="2:19" ht="40.5">
      <c r="B26" s="41">
        <v>9.2</v>
      </c>
      <c r="C26" s="4" t="s">
        <v>9</v>
      </c>
      <c r="D26" s="6" t="s">
        <v>35</v>
      </c>
      <c r="E26" s="32">
        <v>2.5</v>
      </c>
      <c r="F26" s="6" t="s">
        <v>3</v>
      </c>
      <c r="G26" s="6" t="s">
        <v>3</v>
      </c>
      <c r="H26" s="6">
        <v>81.11</v>
      </c>
      <c r="I26" s="6">
        <v>4</v>
      </c>
      <c r="J26" s="37">
        <v>0.65</v>
      </c>
      <c r="K26" s="37">
        <v>0.7</v>
      </c>
      <c r="L26" s="37">
        <v>0.75</v>
      </c>
      <c r="M26" s="37">
        <v>0.8</v>
      </c>
      <c r="N26" s="36">
        <v>0.85</v>
      </c>
      <c r="O26" s="55">
        <v>0.8972</v>
      </c>
      <c r="P26" s="58">
        <v>5</v>
      </c>
      <c r="Q26" s="58">
        <v>5</v>
      </c>
      <c r="R26" s="58">
        <f t="shared" si="0"/>
        <v>12.5</v>
      </c>
      <c r="S26" s="58">
        <f>(Q26*E26)/100</f>
        <v>0.125</v>
      </c>
    </row>
    <row r="27" spans="2:19" ht="40.5">
      <c r="B27" s="41">
        <v>9.3</v>
      </c>
      <c r="C27" s="4" t="s">
        <v>10</v>
      </c>
      <c r="D27" s="6" t="s">
        <v>35</v>
      </c>
      <c r="E27" s="32">
        <v>2.5</v>
      </c>
      <c r="F27" s="6" t="s">
        <v>3</v>
      </c>
      <c r="G27" s="6" t="s">
        <v>3</v>
      </c>
      <c r="H27" s="6">
        <v>80.27</v>
      </c>
      <c r="I27" s="6">
        <v>4</v>
      </c>
      <c r="J27" s="37">
        <v>0.65</v>
      </c>
      <c r="K27" s="37">
        <v>0.7</v>
      </c>
      <c r="L27" s="37">
        <v>0.75</v>
      </c>
      <c r="M27" s="37">
        <v>0.8</v>
      </c>
      <c r="N27" s="36">
        <v>0.85</v>
      </c>
      <c r="O27" s="55">
        <v>0.871</v>
      </c>
      <c r="P27" s="58">
        <v>5</v>
      </c>
      <c r="Q27" s="58">
        <v>5</v>
      </c>
      <c r="R27" s="58">
        <f t="shared" si="0"/>
        <v>12.5</v>
      </c>
      <c r="S27" s="58">
        <f>(Q27*E27)/100</f>
        <v>0.125</v>
      </c>
    </row>
    <row r="28" spans="2:19" ht="40.5">
      <c r="B28" s="41">
        <v>9.4</v>
      </c>
      <c r="C28" s="4" t="s">
        <v>6</v>
      </c>
      <c r="D28" s="6" t="s">
        <v>35</v>
      </c>
      <c r="E28" s="32"/>
      <c r="F28" s="15"/>
      <c r="G28" s="15"/>
      <c r="H28" s="6"/>
      <c r="I28" s="6"/>
      <c r="J28" s="37"/>
      <c r="K28" s="37"/>
      <c r="L28" s="37"/>
      <c r="M28" s="37"/>
      <c r="N28" s="36"/>
      <c r="O28" s="6"/>
      <c r="P28" s="6"/>
      <c r="Q28" s="6"/>
      <c r="R28" s="58">
        <f t="shared" si="0"/>
        <v>0</v>
      </c>
      <c r="S28" s="58"/>
    </row>
    <row r="29" spans="2:19" ht="29.25">
      <c r="B29" s="85" t="s">
        <v>19</v>
      </c>
      <c r="C29" s="85"/>
      <c r="D29" s="52"/>
      <c r="E29" s="24">
        <f>E31+E33+E34+E35+E36+E37</f>
        <v>6</v>
      </c>
      <c r="F29" s="12"/>
      <c r="G29" s="12"/>
      <c r="H29" s="12"/>
      <c r="I29" s="12"/>
      <c r="J29" s="12"/>
      <c r="K29" s="12"/>
      <c r="L29" s="12"/>
      <c r="M29" s="12"/>
      <c r="N29" s="12"/>
      <c r="O29" s="10"/>
      <c r="P29" s="62"/>
      <c r="Q29" s="62"/>
      <c r="R29" s="58">
        <f t="shared" si="0"/>
        <v>0</v>
      </c>
      <c r="S29" s="62"/>
    </row>
    <row r="30" spans="2:19" ht="21">
      <c r="B30" s="85" t="s">
        <v>20</v>
      </c>
      <c r="C30" s="85"/>
      <c r="D30" s="52"/>
      <c r="E30" s="33"/>
      <c r="F30" s="12"/>
      <c r="G30" s="12"/>
      <c r="H30" s="12"/>
      <c r="I30" s="12"/>
      <c r="J30" s="12"/>
      <c r="K30" s="12"/>
      <c r="L30" s="12"/>
      <c r="M30" s="12"/>
      <c r="N30" s="12"/>
      <c r="O30" s="10"/>
      <c r="P30" s="62"/>
      <c r="Q30" s="62"/>
      <c r="R30" s="58">
        <f t="shared" si="0"/>
        <v>0</v>
      </c>
      <c r="S30" s="62"/>
    </row>
    <row r="31" spans="2:19" s="17" customFormat="1" ht="20.25">
      <c r="B31" s="15">
        <v>10</v>
      </c>
      <c r="C31" s="14" t="s">
        <v>29</v>
      </c>
      <c r="D31" s="15" t="s">
        <v>50</v>
      </c>
      <c r="E31" s="31">
        <v>2</v>
      </c>
      <c r="F31" s="15" t="s">
        <v>3</v>
      </c>
      <c r="G31" s="15" t="s">
        <v>3</v>
      </c>
      <c r="H31" s="15">
        <v>5</v>
      </c>
      <c r="I31" s="15">
        <v>3</v>
      </c>
      <c r="J31" s="16">
        <v>1</v>
      </c>
      <c r="K31" s="16">
        <v>2</v>
      </c>
      <c r="L31" s="16">
        <v>3</v>
      </c>
      <c r="M31" s="16">
        <v>4</v>
      </c>
      <c r="N31" s="16">
        <v>5</v>
      </c>
      <c r="O31" s="15">
        <v>3</v>
      </c>
      <c r="P31" s="60">
        <v>3</v>
      </c>
      <c r="Q31" s="60">
        <v>5</v>
      </c>
      <c r="R31" s="58">
        <f t="shared" si="0"/>
        <v>10</v>
      </c>
      <c r="S31" s="58">
        <f>(Q31*E31)/100</f>
        <v>0.1</v>
      </c>
    </row>
    <row r="32" spans="2:19" ht="20.25">
      <c r="B32" s="96" t="s">
        <v>21</v>
      </c>
      <c r="C32" s="97"/>
      <c r="D32" s="53"/>
      <c r="E32" s="28"/>
      <c r="F32" s="6"/>
      <c r="G32" s="6"/>
      <c r="H32" s="6"/>
      <c r="I32" s="6"/>
      <c r="J32" s="5"/>
      <c r="K32" s="5"/>
      <c r="L32" s="5"/>
      <c r="M32" s="5"/>
      <c r="N32" s="5"/>
      <c r="O32" s="5"/>
      <c r="P32" s="58"/>
      <c r="Q32" s="58"/>
      <c r="R32" s="58">
        <f t="shared" si="0"/>
        <v>0</v>
      </c>
      <c r="S32" s="58"/>
    </row>
    <row r="33" spans="2:19" ht="40.5">
      <c r="B33" s="6">
        <v>11</v>
      </c>
      <c r="C33" s="8" t="s">
        <v>8</v>
      </c>
      <c r="D33" s="9" t="s">
        <v>35</v>
      </c>
      <c r="E33" s="28">
        <v>2</v>
      </c>
      <c r="F33" s="6">
        <v>5</v>
      </c>
      <c r="G33" s="6">
        <v>4</v>
      </c>
      <c r="H33" s="6">
        <v>5</v>
      </c>
      <c r="I33" s="6">
        <v>4</v>
      </c>
      <c r="J33" s="36">
        <v>0.75</v>
      </c>
      <c r="K33" s="36">
        <v>0.8</v>
      </c>
      <c r="L33" s="36">
        <v>0.85</v>
      </c>
      <c r="M33" s="36">
        <v>0.9</v>
      </c>
      <c r="N33" s="36">
        <v>0.95</v>
      </c>
      <c r="O33" s="61">
        <v>0.5084</v>
      </c>
      <c r="P33" s="58">
        <v>1</v>
      </c>
      <c r="Q33" s="58">
        <v>1</v>
      </c>
      <c r="R33" s="58">
        <f t="shared" si="0"/>
        <v>2</v>
      </c>
      <c r="S33" s="58">
        <f>(Q33*E33)/100</f>
        <v>0.02</v>
      </c>
    </row>
    <row r="34" spans="2:19" ht="40.5">
      <c r="B34" s="6">
        <v>12</v>
      </c>
      <c r="C34" s="8" t="s">
        <v>37</v>
      </c>
      <c r="D34" s="9" t="s">
        <v>35</v>
      </c>
      <c r="E34" s="28">
        <v>2</v>
      </c>
      <c r="F34" s="15" t="s">
        <v>3</v>
      </c>
      <c r="G34" s="15" t="s">
        <v>3</v>
      </c>
      <c r="H34" s="6">
        <v>5</v>
      </c>
      <c r="I34" s="6">
        <v>4</v>
      </c>
      <c r="J34" s="36">
        <v>0.7</v>
      </c>
      <c r="K34" s="36">
        <v>0.75</v>
      </c>
      <c r="L34" s="36">
        <v>0.8</v>
      </c>
      <c r="M34" s="36">
        <v>0.85</v>
      </c>
      <c r="N34" s="36">
        <v>0.9</v>
      </c>
      <c r="O34" s="61">
        <v>0.3273</v>
      </c>
      <c r="P34" s="58">
        <v>1</v>
      </c>
      <c r="Q34" s="58">
        <v>1</v>
      </c>
      <c r="R34" s="58">
        <f t="shared" si="0"/>
        <v>2</v>
      </c>
      <c r="S34" s="58">
        <f>(Q34*E34)/100</f>
        <v>0.02</v>
      </c>
    </row>
    <row r="35" spans="2:19" ht="60.75">
      <c r="B35" s="6">
        <v>13</v>
      </c>
      <c r="C35" s="8" t="s">
        <v>51</v>
      </c>
      <c r="D35" s="9" t="s">
        <v>50</v>
      </c>
      <c r="E35" s="28"/>
      <c r="F35" s="15"/>
      <c r="G35" s="15"/>
      <c r="H35" s="15"/>
      <c r="I35" s="6"/>
      <c r="J35" s="5"/>
      <c r="K35" s="5"/>
      <c r="L35" s="5"/>
      <c r="M35" s="5"/>
      <c r="N35" s="5"/>
      <c r="O35" s="6"/>
      <c r="P35" s="6"/>
      <c r="Q35" s="6"/>
      <c r="R35" s="58">
        <f t="shared" si="0"/>
        <v>0</v>
      </c>
      <c r="S35" s="58"/>
    </row>
    <row r="36" spans="2:19" ht="20.25">
      <c r="B36" s="6">
        <v>14</v>
      </c>
      <c r="C36" s="8" t="s">
        <v>26</v>
      </c>
      <c r="D36" s="9" t="s">
        <v>50</v>
      </c>
      <c r="E36" s="28"/>
      <c r="F36" s="15"/>
      <c r="G36" s="15"/>
      <c r="H36" s="15"/>
      <c r="I36" s="6"/>
      <c r="J36" s="5"/>
      <c r="K36" s="5"/>
      <c r="L36" s="5"/>
      <c r="M36" s="5"/>
      <c r="N36" s="5"/>
      <c r="O36" s="6"/>
      <c r="P36" s="6"/>
      <c r="Q36" s="6"/>
      <c r="R36" s="58">
        <f t="shared" si="0"/>
        <v>0</v>
      </c>
      <c r="S36" s="58"/>
    </row>
    <row r="37" spans="2:19" ht="20.25">
      <c r="B37" s="5">
        <v>15</v>
      </c>
      <c r="C37" s="4" t="s">
        <v>12</v>
      </c>
      <c r="D37" s="6" t="s">
        <v>50</v>
      </c>
      <c r="E37" s="2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8">
        <f t="shared" si="0"/>
        <v>0</v>
      </c>
      <c r="S37" s="58"/>
    </row>
    <row r="38" spans="2:19" ht="29.25">
      <c r="B38" s="85" t="s">
        <v>22</v>
      </c>
      <c r="C38" s="85"/>
      <c r="D38" s="52"/>
      <c r="E38" s="24">
        <f>E41+E42+E43+E44+E45+E47+E48+E49+E50+E51+E52+E53+E56+E57+E58+E59+E61+E62+E63+E64</f>
        <v>26</v>
      </c>
      <c r="F38" s="12"/>
      <c r="G38" s="12"/>
      <c r="H38" s="12"/>
      <c r="I38" s="12"/>
      <c r="J38" s="12"/>
      <c r="K38" s="12"/>
      <c r="L38" s="12"/>
      <c r="M38" s="12"/>
      <c r="N38" s="12"/>
      <c r="O38" s="10"/>
      <c r="P38" s="62"/>
      <c r="Q38" s="62"/>
      <c r="R38" s="58">
        <f t="shared" si="0"/>
        <v>0</v>
      </c>
      <c r="S38" s="62"/>
    </row>
    <row r="39" spans="2:19" ht="21">
      <c r="B39" s="85" t="s">
        <v>23</v>
      </c>
      <c r="C39" s="85"/>
      <c r="D39" s="52"/>
      <c r="E39" s="33"/>
      <c r="F39" s="12"/>
      <c r="G39" s="12"/>
      <c r="H39" s="12"/>
      <c r="I39" s="12"/>
      <c r="J39" s="12"/>
      <c r="K39" s="12"/>
      <c r="L39" s="12"/>
      <c r="M39" s="12"/>
      <c r="N39" s="12"/>
      <c r="O39" s="10"/>
      <c r="P39" s="62"/>
      <c r="Q39" s="62"/>
      <c r="R39" s="58">
        <f t="shared" si="0"/>
        <v>0</v>
      </c>
      <c r="S39" s="62"/>
    </row>
    <row r="40" spans="2:19" s="17" customFormat="1" ht="40.5">
      <c r="B40" s="15">
        <v>16</v>
      </c>
      <c r="C40" s="14" t="s">
        <v>32</v>
      </c>
      <c r="D40" s="15"/>
      <c r="E40" s="31"/>
      <c r="F40" s="15"/>
      <c r="G40" s="15"/>
      <c r="H40" s="15"/>
      <c r="I40" s="15"/>
      <c r="J40" s="16"/>
      <c r="K40" s="16"/>
      <c r="L40" s="16"/>
      <c r="M40" s="16"/>
      <c r="N40" s="16"/>
      <c r="O40" s="16"/>
      <c r="P40" s="60"/>
      <c r="Q40" s="60"/>
      <c r="R40" s="58">
        <f t="shared" si="0"/>
        <v>0</v>
      </c>
      <c r="S40" s="60"/>
    </row>
    <row r="41" spans="2:19" s="17" customFormat="1" ht="40.5">
      <c r="B41" s="42">
        <v>16.1</v>
      </c>
      <c r="C41" s="14" t="s">
        <v>59</v>
      </c>
      <c r="D41" s="15" t="s">
        <v>50</v>
      </c>
      <c r="E41" s="31"/>
      <c r="F41" s="15"/>
      <c r="G41" s="15"/>
      <c r="H41" s="15"/>
      <c r="I41" s="15"/>
      <c r="J41" s="16"/>
      <c r="K41" s="16"/>
      <c r="L41" s="16"/>
      <c r="M41" s="16"/>
      <c r="N41" s="16"/>
      <c r="O41" s="16"/>
      <c r="P41" s="16"/>
      <c r="Q41" s="16"/>
      <c r="R41" s="58">
        <f t="shared" si="0"/>
        <v>0</v>
      </c>
      <c r="S41" s="58"/>
    </row>
    <row r="42" spans="2:19" s="17" customFormat="1" ht="20.25">
      <c r="B42" s="42">
        <v>16.2</v>
      </c>
      <c r="C42" s="14" t="s">
        <v>60</v>
      </c>
      <c r="D42" s="15" t="s">
        <v>50</v>
      </c>
      <c r="E42" s="31">
        <v>2</v>
      </c>
      <c r="F42" s="15" t="s">
        <v>3</v>
      </c>
      <c r="G42" s="15" t="s">
        <v>3</v>
      </c>
      <c r="H42" s="15" t="s">
        <v>3</v>
      </c>
      <c r="I42" s="15">
        <v>4</v>
      </c>
      <c r="J42" s="16">
        <v>1</v>
      </c>
      <c r="K42" s="16">
        <v>2</v>
      </c>
      <c r="L42" s="16">
        <v>3</v>
      </c>
      <c r="M42" s="16">
        <v>4</v>
      </c>
      <c r="N42" s="16">
        <v>5</v>
      </c>
      <c r="O42" s="16">
        <v>2</v>
      </c>
      <c r="P42" s="60">
        <v>2</v>
      </c>
      <c r="Q42" s="60">
        <v>2</v>
      </c>
      <c r="R42" s="58">
        <f t="shared" si="0"/>
        <v>4</v>
      </c>
      <c r="S42" s="58">
        <f aca="true" t="shared" si="2" ref="S42:S48">(Q42*E42)/100</f>
        <v>0.04</v>
      </c>
    </row>
    <row r="43" spans="2:19" ht="20.25">
      <c r="B43" s="41">
        <v>16.3</v>
      </c>
      <c r="C43" s="7" t="s">
        <v>61</v>
      </c>
      <c r="D43" s="6" t="s">
        <v>35</v>
      </c>
      <c r="E43" s="28">
        <v>1</v>
      </c>
      <c r="F43" s="6">
        <v>100</v>
      </c>
      <c r="G43" s="6">
        <v>83.34</v>
      </c>
      <c r="H43" s="6">
        <v>100</v>
      </c>
      <c r="I43" s="6">
        <v>4</v>
      </c>
      <c r="J43" s="36">
        <v>0.75</v>
      </c>
      <c r="K43" s="36">
        <v>0.8</v>
      </c>
      <c r="L43" s="36">
        <v>0.85</v>
      </c>
      <c r="M43" s="36">
        <v>0.9</v>
      </c>
      <c r="N43" s="36">
        <v>0.95</v>
      </c>
      <c r="O43" s="55">
        <f>10/12</f>
        <v>0.8333333333333334</v>
      </c>
      <c r="P43" s="58">
        <f>(3.33/5)+2</f>
        <v>2.666</v>
      </c>
      <c r="Q43" s="58">
        <f>(3.33/5)+2</f>
        <v>2.666</v>
      </c>
      <c r="R43" s="58">
        <f t="shared" si="0"/>
        <v>2.666</v>
      </c>
      <c r="S43" s="58">
        <f t="shared" si="2"/>
        <v>0.02666</v>
      </c>
    </row>
    <row r="44" spans="2:19" ht="20.25">
      <c r="B44" s="41">
        <v>16.4</v>
      </c>
      <c r="C44" s="7" t="s">
        <v>62</v>
      </c>
      <c r="D44" s="6" t="s">
        <v>35</v>
      </c>
      <c r="E44" s="28">
        <v>1</v>
      </c>
      <c r="F44" s="6">
        <v>91.94</v>
      </c>
      <c r="G44" s="6">
        <v>84</v>
      </c>
      <c r="H44" s="6">
        <v>82.31</v>
      </c>
      <c r="I44" s="6">
        <v>4</v>
      </c>
      <c r="J44" s="36">
        <v>0.6</v>
      </c>
      <c r="K44" s="36">
        <v>0.65</v>
      </c>
      <c r="L44" s="36">
        <v>0.7</v>
      </c>
      <c r="M44" s="36">
        <v>0.75</v>
      </c>
      <c r="N44" s="36">
        <v>0.8</v>
      </c>
      <c r="O44" s="55">
        <f>113/140</f>
        <v>0.8071428571428572</v>
      </c>
      <c r="P44" s="58">
        <v>5</v>
      </c>
      <c r="Q44" s="58">
        <v>5</v>
      </c>
      <c r="R44" s="58">
        <f t="shared" si="0"/>
        <v>5</v>
      </c>
      <c r="S44" s="58">
        <f t="shared" si="2"/>
        <v>0.05</v>
      </c>
    </row>
    <row r="45" spans="2:19" ht="81">
      <c r="B45" s="41">
        <v>16.5</v>
      </c>
      <c r="C45" s="7" t="s">
        <v>63</v>
      </c>
      <c r="D45" s="6" t="s">
        <v>36</v>
      </c>
      <c r="E45" s="28">
        <v>1</v>
      </c>
      <c r="F45" s="15" t="s">
        <v>3</v>
      </c>
      <c r="G45" s="15" t="s">
        <v>3</v>
      </c>
      <c r="H45" s="15">
        <v>5</v>
      </c>
      <c r="I45" s="6">
        <v>5</v>
      </c>
      <c r="J45" s="6" t="s">
        <v>49</v>
      </c>
      <c r="K45" s="38" t="s">
        <v>3</v>
      </c>
      <c r="L45" s="6" t="s">
        <v>47</v>
      </c>
      <c r="M45" s="38" t="s">
        <v>3</v>
      </c>
      <c r="N45" s="6" t="s">
        <v>48</v>
      </c>
      <c r="O45" s="6" t="s">
        <v>85</v>
      </c>
      <c r="P45" s="58">
        <v>5</v>
      </c>
      <c r="Q45" s="58">
        <v>5</v>
      </c>
      <c r="R45" s="58">
        <f t="shared" si="0"/>
        <v>5</v>
      </c>
      <c r="S45" s="58">
        <f t="shared" si="2"/>
        <v>0.05</v>
      </c>
    </row>
    <row r="46" spans="2:19" s="17" customFormat="1" ht="40.5">
      <c r="B46" s="15">
        <v>17</v>
      </c>
      <c r="C46" s="14" t="s">
        <v>40</v>
      </c>
      <c r="D46" s="15"/>
      <c r="E46" s="31"/>
      <c r="F46" s="15"/>
      <c r="G46" s="15"/>
      <c r="H46" s="15"/>
      <c r="I46" s="15"/>
      <c r="J46" s="16"/>
      <c r="K46" s="16"/>
      <c r="L46" s="16"/>
      <c r="M46" s="16"/>
      <c r="N46" s="16"/>
      <c r="O46" s="16"/>
      <c r="P46" s="60"/>
      <c r="Q46" s="60"/>
      <c r="R46" s="58">
        <f t="shared" si="0"/>
        <v>0</v>
      </c>
      <c r="S46" s="58"/>
    </row>
    <row r="47" spans="2:19" ht="40.5">
      <c r="B47" s="41">
        <v>17.1</v>
      </c>
      <c r="C47" s="7" t="s">
        <v>64</v>
      </c>
      <c r="D47" s="6" t="s">
        <v>50</v>
      </c>
      <c r="E47" s="28">
        <v>2</v>
      </c>
      <c r="F47" s="6">
        <v>5</v>
      </c>
      <c r="G47" s="6">
        <v>5</v>
      </c>
      <c r="H47" s="6">
        <v>5</v>
      </c>
      <c r="I47" s="6">
        <v>5</v>
      </c>
      <c r="J47" s="15">
        <v>1</v>
      </c>
      <c r="K47" s="15">
        <v>2</v>
      </c>
      <c r="L47" s="15">
        <v>3</v>
      </c>
      <c r="M47" s="15">
        <v>4</v>
      </c>
      <c r="N47" s="15">
        <v>5</v>
      </c>
      <c r="O47" s="6">
        <v>5</v>
      </c>
      <c r="P47" s="58">
        <v>5</v>
      </c>
      <c r="Q47" s="58">
        <v>5</v>
      </c>
      <c r="R47" s="58">
        <f t="shared" si="0"/>
        <v>10</v>
      </c>
      <c r="S47" s="58">
        <f t="shared" si="2"/>
        <v>0.1</v>
      </c>
    </row>
    <row r="48" spans="2:19" ht="101.25">
      <c r="B48" s="41">
        <v>17.2</v>
      </c>
      <c r="C48" s="7" t="s">
        <v>65</v>
      </c>
      <c r="D48" s="6" t="s">
        <v>50</v>
      </c>
      <c r="E48" s="28">
        <v>1</v>
      </c>
      <c r="F48" s="6">
        <v>5</v>
      </c>
      <c r="G48" s="6">
        <v>5</v>
      </c>
      <c r="H48" s="6" t="s">
        <v>80</v>
      </c>
      <c r="I48" s="6">
        <v>5</v>
      </c>
      <c r="J48" s="6" t="s">
        <v>75</v>
      </c>
      <c r="K48" s="9"/>
      <c r="L48" s="9"/>
      <c r="M48" s="9"/>
      <c r="N48" s="6" t="s">
        <v>76</v>
      </c>
      <c r="O48" s="6">
        <v>5</v>
      </c>
      <c r="P48" s="58">
        <v>5</v>
      </c>
      <c r="Q48" s="58">
        <v>5</v>
      </c>
      <c r="R48" s="58">
        <f t="shared" si="0"/>
        <v>5</v>
      </c>
      <c r="S48" s="58">
        <f t="shared" si="2"/>
        <v>0.05</v>
      </c>
    </row>
    <row r="49" spans="2:19" ht="101.25">
      <c r="B49" s="41">
        <v>17.3</v>
      </c>
      <c r="C49" s="7" t="s">
        <v>66</v>
      </c>
      <c r="D49" s="6" t="s">
        <v>35</v>
      </c>
      <c r="E49" s="28">
        <v>2</v>
      </c>
      <c r="F49" s="6">
        <v>100</v>
      </c>
      <c r="G49" s="6">
        <v>100</v>
      </c>
      <c r="H49" s="6" t="s">
        <v>80</v>
      </c>
      <c r="I49" s="6">
        <v>4</v>
      </c>
      <c r="J49" s="36">
        <v>0.7</v>
      </c>
      <c r="K49" s="36">
        <v>0.75</v>
      </c>
      <c r="L49" s="36">
        <v>0.8</v>
      </c>
      <c r="M49" s="36">
        <v>0.85</v>
      </c>
      <c r="N49" s="36">
        <v>0.9</v>
      </c>
      <c r="O49" s="56">
        <f>191/191</f>
        <v>1</v>
      </c>
      <c r="P49" s="58">
        <v>5</v>
      </c>
      <c r="Q49" s="58">
        <v>5</v>
      </c>
      <c r="R49" s="58">
        <f t="shared" si="0"/>
        <v>10</v>
      </c>
      <c r="S49" s="58">
        <f>(Q49*E49)/100</f>
        <v>0.1</v>
      </c>
    </row>
    <row r="50" spans="2:19" ht="101.25">
      <c r="B50" s="41">
        <v>17.4</v>
      </c>
      <c r="C50" s="7" t="s">
        <v>67</v>
      </c>
      <c r="D50" s="6" t="s">
        <v>50</v>
      </c>
      <c r="E50" s="28"/>
      <c r="F50" s="6"/>
      <c r="G50" s="6"/>
      <c r="H50" s="6"/>
      <c r="I50" s="6"/>
      <c r="J50" s="5"/>
      <c r="K50" s="69"/>
      <c r="L50" s="5"/>
      <c r="M50" s="69"/>
      <c r="N50" s="5"/>
      <c r="O50" s="6"/>
      <c r="P50" s="5"/>
      <c r="Q50" s="5"/>
      <c r="R50" s="58">
        <f t="shared" si="0"/>
        <v>0</v>
      </c>
      <c r="S50" s="58"/>
    </row>
    <row r="51" spans="2:19" ht="40.5">
      <c r="B51" s="6">
        <v>17.5</v>
      </c>
      <c r="C51" s="7" t="s">
        <v>68</v>
      </c>
      <c r="D51" s="6" t="s">
        <v>50</v>
      </c>
      <c r="E51" s="28">
        <v>3</v>
      </c>
      <c r="F51" s="6">
        <v>5</v>
      </c>
      <c r="G51" s="6">
        <v>5</v>
      </c>
      <c r="H51" s="6">
        <v>5</v>
      </c>
      <c r="I51" s="6">
        <v>5</v>
      </c>
      <c r="J51" s="5">
        <v>1</v>
      </c>
      <c r="K51" s="5">
        <v>2</v>
      </c>
      <c r="L51" s="5">
        <v>3</v>
      </c>
      <c r="M51" s="5">
        <v>4</v>
      </c>
      <c r="N51" s="5">
        <v>5</v>
      </c>
      <c r="O51" s="6" t="s">
        <v>80</v>
      </c>
      <c r="P51" s="6" t="s">
        <v>80</v>
      </c>
      <c r="Q51" s="57">
        <v>5</v>
      </c>
      <c r="R51" s="58">
        <f t="shared" si="0"/>
        <v>15</v>
      </c>
      <c r="S51" s="58">
        <f>(Q51*E51)/100</f>
        <v>0.15</v>
      </c>
    </row>
    <row r="52" spans="2:19" ht="40.5">
      <c r="B52" s="6">
        <v>17.6</v>
      </c>
      <c r="C52" s="7" t="s">
        <v>69</v>
      </c>
      <c r="D52" s="6" t="s">
        <v>50</v>
      </c>
      <c r="E52" s="28">
        <v>1</v>
      </c>
      <c r="F52" s="6" t="s">
        <v>3</v>
      </c>
      <c r="G52" s="6" t="s">
        <v>3</v>
      </c>
      <c r="H52" s="6" t="s">
        <v>3</v>
      </c>
      <c r="I52" s="6">
        <v>5</v>
      </c>
      <c r="J52" s="5">
        <v>1</v>
      </c>
      <c r="K52" s="5"/>
      <c r="L52" s="5"/>
      <c r="M52" s="5"/>
      <c r="N52" s="5">
        <v>5</v>
      </c>
      <c r="O52" s="6" t="s">
        <v>80</v>
      </c>
      <c r="P52" s="6" t="s">
        <v>80</v>
      </c>
      <c r="Q52" s="57">
        <v>5</v>
      </c>
      <c r="R52" s="58">
        <f>Q52*E52</f>
        <v>5</v>
      </c>
      <c r="S52" s="58">
        <f>(Q52*E52)/100</f>
        <v>0.05</v>
      </c>
    </row>
    <row r="53" spans="2:19" ht="20.25">
      <c r="B53" s="5">
        <v>18</v>
      </c>
      <c r="C53" s="4" t="s">
        <v>7</v>
      </c>
      <c r="D53" s="6" t="s">
        <v>50</v>
      </c>
      <c r="E53" s="34">
        <v>1</v>
      </c>
      <c r="F53" s="6" t="s">
        <v>3</v>
      </c>
      <c r="G53" s="6">
        <v>5</v>
      </c>
      <c r="H53" s="6">
        <v>5</v>
      </c>
      <c r="I53" s="6">
        <v>4</v>
      </c>
      <c r="J53" s="5">
        <v>1</v>
      </c>
      <c r="K53" s="5">
        <v>2</v>
      </c>
      <c r="L53" s="5">
        <v>3</v>
      </c>
      <c r="M53" s="5">
        <v>4</v>
      </c>
      <c r="N53" s="5">
        <v>5</v>
      </c>
      <c r="O53" s="5">
        <v>5</v>
      </c>
      <c r="P53" s="58">
        <v>5</v>
      </c>
      <c r="Q53" s="58">
        <v>5</v>
      </c>
      <c r="R53" s="58">
        <f t="shared" si="0"/>
        <v>5</v>
      </c>
      <c r="S53" s="58">
        <f>(Q53*E53)/100</f>
        <v>0.05</v>
      </c>
    </row>
    <row r="54" spans="2:19" ht="40.5">
      <c r="B54" s="6">
        <v>19</v>
      </c>
      <c r="C54" s="4" t="s">
        <v>57</v>
      </c>
      <c r="D54" s="6"/>
      <c r="E54" s="28"/>
      <c r="F54" s="6"/>
      <c r="G54" s="6"/>
      <c r="H54" s="6"/>
      <c r="I54" s="6"/>
      <c r="J54" s="5"/>
      <c r="K54" s="5"/>
      <c r="L54" s="5"/>
      <c r="M54" s="5"/>
      <c r="N54" s="5"/>
      <c r="O54" s="6"/>
      <c r="P54" s="6"/>
      <c r="Q54" s="6"/>
      <c r="R54" s="58">
        <f t="shared" si="0"/>
        <v>0</v>
      </c>
      <c r="S54" s="58"/>
    </row>
    <row r="55" spans="2:19" ht="40.5">
      <c r="B55" s="6">
        <v>19.1</v>
      </c>
      <c r="C55" s="43" t="s">
        <v>70</v>
      </c>
      <c r="D55" s="20"/>
      <c r="E55" s="35"/>
      <c r="F55" s="6"/>
      <c r="G55" s="6"/>
      <c r="H55" s="6"/>
      <c r="I55" s="6"/>
      <c r="J55" s="5"/>
      <c r="K55" s="5"/>
      <c r="L55" s="5"/>
      <c r="M55" s="5"/>
      <c r="N55" s="5"/>
      <c r="O55" s="6"/>
      <c r="P55" s="6"/>
      <c r="Q55" s="6"/>
      <c r="R55" s="58">
        <f t="shared" si="0"/>
        <v>0</v>
      </c>
      <c r="S55" s="58"/>
    </row>
    <row r="56" spans="2:19" ht="21.75">
      <c r="B56" s="6"/>
      <c r="C56" s="13" t="s">
        <v>30</v>
      </c>
      <c r="D56" s="21" t="s">
        <v>50</v>
      </c>
      <c r="E56" s="28">
        <v>2</v>
      </c>
      <c r="F56" s="6" t="s">
        <v>3</v>
      </c>
      <c r="G56" s="6" t="s">
        <v>3</v>
      </c>
      <c r="H56" s="6" t="s">
        <v>3</v>
      </c>
      <c r="I56" s="6">
        <v>3</v>
      </c>
      <c r="J56" s="5">
        <v>1</v>
      </c>
      <c r="K56" s="5">
        <v>2</v>
      </c>
      <c r="L56" s="5">
        <v>3</v>
      </c>
      <c r="M56" s="5">
        <v>4</v>
      </c>
      <c r="N56" s="5">
        <v>5</v>
      </c>
      <c r="O56" s="57">
        <v>2.7038</v>
      </c>
      <c r="P56" s="57">
        <v>2.7038</v>
      </c>
      <c r="Q56" s="57">
        <v>2.7038</v>
      </c>
      <c r="R56" s="58">
        <f t="shared" si="0"/>
        <v>5.4076</v>
      </c>
      <c r="S56" s="58">
        <f>(Q56*E56)/100</f>
        <v>0.054076000000000006</v>
      </c>
    </row>
    <row r="57" spans="2:19" ht="21.75">
      <c r="B57" s="6"/>
      <c r="C57" s="13" t="s">
        <v>31</v>
      </c>
      <c r="D57" s="21" t="s">
        <v>50</v>
      </c>
      <c r="E57" s="28">
        <v>2</v>
      </c>
      <c r="F57" s="6" t="s">
        <v>3</v>
      </c>
      <c r="G57" s="6" t="s">
        <v>3</v>
      </c>
      <c r="H57" s="6" t="s">
        <v>3</v>
      </c>
      <c r="I57" s="6">
        <v>3</v>
      </c>
      <c r="J57" s="5">
        <v>1</v>
      </c>
      <c r="K57" s="5">
        <v>2</v>
      </c>
      <c r="L57" s="5">
        <v>3</v>
      </c>
      <c r="M57" s="5">
        <v>4</v>
      </c>
      <c r="N57" s="5">
        <v>5</v>
      </c>
      <c r="O57" s="57">
        <v>4.2292</v>
      </c>
      <c r="P57" s="57">
        <v>4.2292</v>
      </c>
      <c r="Q57" s="57">
        <v>4.2292</v>
      </c>
      <c r="R57" s="58">
        <f t="shared" si="0"/>
        <v>8.4584</v>
      </c>
      <c r="S57" s="58">
        <f>(Q57*E57)/100</f>
        <v>0.08458399999999999</v>
      </c>
    </row>
    <row r="58" spans="2:19" ht="21.75">
      <c r="B58" s="6"/>
      <c r="C58" s="13" t="s">
        <v>25</v>
      </c>
      <c r="D58" s="21" t="s">
        <v>50</v>
      </c>
      <c r="E58" s="28">
        <v>2</v>
      </c>
      <c r="F58" s="6" t="s">
        <v>3</v>
      </c>
      <c r="G58" s="6" t="s">
        <v>3</v>
      </c>
      <c r="H58" s="6" t="s">
        <v>3</v>
      </c>
      <c r="I58" s="6">
        <v>3</v>
      </c>
      <c r="J58" s="5">
        <v>1</v>
      </c>
      <c r="K58" s="5">
        <v>2</v>
      </c>
      <c r="L58" s="5">
        <v>3</v>
      </c>
      <c r="M58" s="5">
        <v>4</v>
      </c>
      <c r="N58" s="5">
        <v>5</v>
      </c>
      <c r="O58" s="58">
        <v>1.3438</v>
      </c>
      <c r="P58" s="58">
        <v>1.3438</v>
      </c>
      <c r="Q58" s="58">
        <v>1.3438</v>
      </c>
      <c r="R58" s="58">
        <f t="shared" si="0"/>
        <v>2.6876</v>
      </c>
      <c r="S58" s="58">
        <f>(Q58*E58)/100</f>
        <v>0.026876</v>
      </c>
    </row>
    <row r="59" spans="2:19" ht="108.75">
      <c r="B59" s="6">
        <v>19.2</v>
      </c>
      <c r="C59" s="44" t="s">
        <v>71</v>
      </c>
      <c r="D59" s="22" t="s">
        <v>52</v>
      </c>
      <c r="E59" s="28">
        <v>1</v>
      </c>
      <c r="F59" s="6" t="s">
        <v>3</v>
      </c>
      <c r="G59" s="6" t="s">
        <v>3</v>
      </c>
      <c r="H59" s="6" t="s">
        <v>3</v>
      </c>
      <c r="I59" s="6">
        <v>3</v>
      </c>
      <c r="J59" s="5" t="s">
        <v>53</v>
      </c>
      <c r="K59" s="18" t="s">
        <v>3</v>
      </c>
      <c r="L59" s="5" t="s">
        <v>54</v>
      </c>
      <c r="M59" s="18" t="s">
        <v>3</v>
      </c>
      <c r="N59" s="5" t="s">
        <v>55</v>
      </c>
      <c r="O59" s="5" t="s">
        <v>55</v>
      </c>
      <c r="P59" s="58">
        <v>5</v>
      </c>
      <c r="Q59" s="58">
        <v>5</v>
      </c>
      <c r="R59" s="58">
        <f>Q59*E59</f>
        <v>5</v>
      </c>
      <c r="S59" s="58">
        <f>(Q59*E59)/100</f>
        <v>0.05</v>
      </c>
    </row>
    <row r="60" spans="2:19" ht="43.5">
      <c r="B60" s="6">
        <v>19.3</v>
      </c>
      <c r="C60" s="44" t="s">
        <v>72</v>
      </c>
      <c r="D60" s="22"/>
      <c r="E60" s="28"/>
      <c r="F60" s="6"/>
      <c r="G60" s="6"/>
      <c r="H60" s="6"/>
      <c r="I60" s="6"/>
      <c r="J60" s="18"/>
      <c r="K60" s="18"/>
      <c r="L60" s="5"/>
      <c r="M60" s="5"/>
      <c r="N60" s="5"/>
      <c r="O60" s="6"/>
      <c r="P60" s="58"/>
      <c r="Q60" s="58"/>
      <c r="R60" s="58">
        <f t="shared" si="0"/>
        <v>0</v>
      </c>
      <c r="S60" s="60"/>
    </row>
    <row r="61" spans="2:19" ht="21.75">
      <c r="B61" s="6"/>
      <c r="C61" s="13" t="s">
        <v>30</v>
      </c>
      <c r="D61" s="21" t="s">
        <v>35</v>
      </c>
      <c r="E61" s="28">
        <v>1</v>
      </c>
      <c r="F61" s="6" t="s">
        <v>3</v>
      </c>
      <c r="G61" s="6" t="s">
        <v>3</v>
      </c>
      <c r="H61" s="6" t="s">
        <v>3</v>
      </c>
      <c r="I61" s="6">
        <v>3</v>
      </c>
      <c r="J61" s="45">
        <v>65</v>
      </c>
      <c r="K61" s="45">
        <v>70</v>
      </c>
      <c r="L61" s="46">
        <v>75</v>
      </c>
      <c r="M61" s="46">
        <v>80</v>
      </c>
      <c r="N61" s="46">
        <v>85</v>
      </c>
      <c r="O61" s="6" t="s">
        <v>80</v>
      </c>
      <c r="P61" s="58">
        <v>0</v>
      </c>
      <c r="Q61" s="58">
        <v>0</v>
      </c>
      <c r="R61" s="58">
        <f t="shared" si="0"/>
        <v>0</v>
      </c>
      <c r="S61" s="58">
        <f>(Q61*E61)/100</f>
        <v>0</v>
      </c>
    </row>
    <row r="62" spans="2:19" ht="21.75">
      <c r="B62" s="6"/>
      <c r="C62" s="13" t="s">
        <v>31</v>
      </c>
      <c r="D62" s="21" t="s">
        <v>35</v>
      </c>
      <c r="E62" s="28">
        <v>1</v>
      </c>
      <c r="F62" s="6" t="s">
        <v>3</v>
      </c>
      <c r="G62" s="6" t="s">
        <v>3</v>
      </c>
      <c r="H62" s="6" t="s">
        <v>3</v>
      </c>
      <c r="I62" s="6">
        <v>3</v>
      </c>
      <c r="J62" s="45">
        <v>65</v>
      </c>
      <c r="K62" s="45">
        <v>70</v>
      </c>
      <c r="L62" s="46">
        <v>75</v>
      </c>
      <c r="M62" s="46">
        <v>80</v>
      </c>
      <c r="N62" s="46">
        <v>85</v>
      </c>
      <c r="O62" s="6" t="s">
        <v>80</v>
      </c>
      <c r="P62" s="58">
        <v>0</v>
      </c>
      <c r="Q62" s="58">
        <v>0</v>
      </c>
      <c r="R62" s="58">
        <f t="shared" si="0"/>
        <v>0</v>
      </c>
      <c r="S62" s="58">
        <f>(Q62*E62)/100</f>
        <v>0</v>
      </c>
    </row>
    <row r="63" spans="2:19" ht="21.75">
      <c r="B63" s="6"/>
      <c r="C63" s="13" t="s">
        <v>25</v>
      </c>
      <c r="D63" s="21" t="s">
        <v>35</v>
      </c>
      <c r="E63" s="28">
        <v>1</v>
      </c>
      <c r="F63" s="6" t="s">
        <v>3</v>
      </c>
      <c r="G63" s="6" t="s">
        <v>3</v>
      </c>
      <c r="H63" s="6" t="s">
        <v>3</v>
      </c>
      <c r="I63" s="6">
        <v>3</v>
      </c>
      <c r="J63" s="45">
        <v>65</v>
      </c>
      <c r="K63" s="45">
        <v>70</v>
      </c>
      <c r="L63" s="46">
        <v>75</v>
      </c>
      <c r="M63" s="46">
        <v>80</v>
      </c>
      <c r="N63" s="46">
        <v>85</v>
      </c>
      <c r="O63" s="6" t="s">
        <v>80</v>
      </c>
      <c r="P63" s="58">
        <v>0</v>
      </c>
      <c r="Q63" s="58">
        <v>0</v>
      </c>
      <c r="R63" s="58">
        <f t="shared" si="0"/>
        <v>0</v>
      </c>
      <c r="S63" s="58">
        <f>(Q63*E63)/100</f>
        <v>0</v>
      </c>
    </row>
    <row r="64" spans="2:19" ht="43.5">
      <c r="B64" s="6">
        <v>20</v>
      </c>
      <c r="C64" s="13" t="s">
        <v>41</v>
      </c>
      <c r="D64" s="21" t="s">
        <v>50</v>
      </c>
      <c r="E64" s="28">
        <v>1</v>
      </c>
      <c r="F64" s="6" t="s">
        <v>3</v>
      </c>
      <c r="G64" s="6" t="s">
        <v>3</v>
      </c>
      <c r="H64" s="6" t="s">
        <v>3</v>
      </c>
      <c r="I64" s="6">
        <v>3</v>
      </c>
      <c r="J64" s="5" t="s">
        <v>43</v>
      </c>
      <c r="K64" s="5" t="s">
        <v>44</v>
      </c>
      <c r="L64" s="5" t="s">
        <v>45</v>
      </c>
      <c r="M64" s="5" t="s">
        <v>42</v>
      </c>
      <c r="N64" s="5" t="s">
        <v>46</v>
      </c>
      <c r="O64" s="6" t="s">
        <v>80</v>
      </c>
      <c r="P64" s="58">
        <v>0</v>
      </c>
      <c r="Q64" s="58">
        <v>0</v>
      </c>
      <c r="R64" s="58">
        <f t="shared" si="0"/>
        <v>0</v>
      </c>
      <c r="S64" s="58">
        <f>(Q64*E64)/100</f>
        <v>0</v>
      </c>
    </row>
    <row r="65" spans="2:19" ht="29.25">
      <c r="B65" s="98"/>
      <c r="C65" s="99"/>
      <c r="D65" s="100"/>
      <c r="E65" s="73">
        <f>E7+E22+E29+E38</f>
        <v>80.5</v>
      </c>
      <c r="F65" s="74"/>
      <c r="G65" s="74"/>
      <c r="H65" s="74"/>
      <c r="I65" s="74"/>
      <c r="J65" s="98"/>
      <c r="K65" s="99"/>
      <c r="L65" s="99"/>
      <c r="M65" s="99"/>
      <c r="N65" s="99"/>
      <c r="O65" s="74"/>
      <c r="P65" s="74"/>
      <c r="Q65" s="63" t="s">
        <v>89</v>
      </c>
      <c r="R65" s="63">
        <f>SUM(R9:R63)</f>
        <v>285.71959999999996</v>
      </c>
      <c r="S65" s="71">
        <f>(SUM(S8:S63))*100/80.5</f>
        <v>3.5493118012422347</v>
      </c>
    </row>
    <row r="66" spans="2:19" ht="29.25">
      <c r="B66" s="98"/>
      <c r="C66" s="99"/>
      <c r="D66" s="100"/>
      <c r="E66" s="39">
        <v>100</v>
      </c>
      <c r="F66" s="66"/>
      <c r="G66" s="66"/>
      <c r="H66" s="66"/>
      <c r="I66" s="66"/>
      <c r="J66" s="98"/>
      <c r="K66" s="99"/>
      <c r="L66" s="99"/>
      <c r="M66" s="99"/>
      <c r="N66" s="99"/>
      <c r="O66" s="66"/>
      <c r="P66" s="66"/>
      <c r="Q66" s="63" t="s">
        <v>90</v>
      </c>
      <c r="R66" s="63">
        <f>SUM(R10:R64)</f>
        <v>285.71959999999996</v>
      </c>
      <c r="S66" s="71">
        <f>SUM(S9:S64)</f>
        <v>2.857195999999999</v>
      </c>
    </row>
    <row r="67" spans="16:19" ht="21">
      <c r="P67" s="75" t="s">
        <v>91</v>
      </c>
      <c r="R67" s="70">
        <f>R66/E66</f>
        <v>2.8571959999999996</v>
      </c>
      <c r="S67" s="71">
        <v>1.472196</v>
      </c>
    </row>
    <row r="68" ht="20.25">
      <c r="R68" s="70">
        <f>R66/100</f>
        <v>2.8571959999999996</v>
      </c>
    </row>
  </sheetData>
  <sheetProtection/>
  <mergeCells count="22">
    <mergeCell ref="J66:N66"/>
    <mergeCell ref="B7:C7"/>
    <mergeCell ref="B8:C8"/>
    <mergeCell ref="B22:C22"/>
    <mergeCell ref="B65:D65"/>
    <mergeCell ref="J65:N65"/>
    <mergeCell ref="F5:H5"/>
    <mergeCell ref="I5:I6"/>
    <mergeCell ref="B32:C32"/>
    <mergeCell ref="B38:C38"/>
    <mergeCell ref="B39:C39"/>
    <mergeCell ref="B66:D66"/>
    <mergeCell ref="J5:N5"/>
    <mergeCell ref="O5:S5"/>
    <mergeCell ref="B30:C30"/>
    <mergeCell ref="B23:C23"/>
    <mergeCell ref="B29:C29"/>
    <mergeCell ref="B2:S2"/>
    <mergeCell ref="B3:S3"/>
    <mergeCell ref="B5:C6"/>
    <mergeCell ref="D5:D6"/>
    <mergeCell ref="E5:E6"/>
  </mergeCells>
  <printOptions/>
  <pageMargins left="0.2755905511811024" right="0.31496062992125984" top="0.31496062992125984" bottom="0.3937007874015748" header="0.11811023622047245" footer="0.11811023622047245"/>
  <pageSetup horizontalDpi="600" verticalDpi="600" orientation="landscape" paperSize="9" scale="85" r:id="rId1"/>
  <headerFooter alignWithMargins="0"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1:T68"/>
  <sheetViews>
    <sheetView tabSelected="1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IV1"/>
    </sheetView>
  </sheetViews>
  <sheetFormatPr defaultColWidth="9.140625" defaultRowHeight="12.75"/>
  <cols>
    <col min="1" max="1" width="1.57421875" style="3" customWidth="1"/>
    <col min="2" max="2" width="5.140625" style="1" customWidth="1"/>
    <col min="3" max="3" width="38.421875" style="2" customWidth="1"/>
    <col min="4" max="4" width="7.7109375" style="19" customWidth="1"/>
    <col min="5" max="5" width="9.00390625" style="26" bestFit="1" customWidth="1"/>
    <col min="6" max="8" width="7.421875" style="1" customWidth="1"/>
    <col min="9" max="9" width="8.8515625" style="1" customWidth="1"/>
    <col min="10" max="11" width="7.140625" style="1" customWidth="1"/>
    <col min="12" max="13" width="7.421875" style="1" customWidth="1"/>
    <col min="14" max="14" width="7.7109375" style="1" customWidth="1"/>
    <col min="15" max="15" width="9.421875" style="1" customWidth="1"/>
    <col min="16" max="16" width="9.421875" style="1" hidden="1" customWidth="1"/>
    <col min="17" max="17" width="9.421875" style="1" customWidth="1"/>
    <col min="18" max="18" width="9.28125" style="1" customWidth="1"/>
    <col min="19" max="19" width="18.140625" style="3" customWidth="1"/>
    <col min="20" max="16384" width="9.140625" style="3" customWidth="1"/>
  </cols>
  <sheetData>
    <row r="1" spans="2:18" ht="23.25">
      <c r="B1" s="87" t="s">
        <v>93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2:18" ht="24" thickBot="1">
      <c r="B2" s="90" t="s">
        <v>77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</row>
    <row r="4" spans="2:18" ht="21">
      <c r="B4" s="93" t="s">
        <v>0</v>
      </c>
      <c r="C4" s="93"/>
      <c r="D4" s="93" t="s">
        <v>34</v>
      </c>
      <c r="E4" s="95" t="s">
        <v>24</v>
      </c>
      <c r="F4" s="82" t="s">
        <v>11</v>
      </c>
      <c r="G4" s="82"/>
      <c r="H4" s="82"/>
      <c r="I4" s="93" t="s">
        <v>82</v>
      </c>
      <c r="J4" s="82" t="s">
        <v>1</v>
      </c>
      <c r="K4" s="82"/>
      <c r="L4" s="82"/>
      <c r="M4" s="82"/>
      <c r="N4" s="82"/>
      <c r="O4" s="83" t="s">
        <v>2</v>
      </c>
      <c r="P4" s="83"/>
      <c r="Q4" s="84"/>
      <c r="R4" s="84"/>
    </row>
    <row r="5" spans="2:18" ht="63">
      <c r="B5" s="93"/>
      <c r="C5" s="93"/>
      <c r="D5" s="94"/>
      <c r="E5" s="95"/>
      <c r="F5" s="49">
        <v>2551</v>
      </c>
      <c r="G5" s="49">
        <v>2552</v>
      </c>
      <c r="H5" s="49">
        <v>2553</v>
      </c>
      <c r="I5" s="93"/>
      <c r="J5" s="50">
        <v>1</v>
      </c>
      <c r="K5" s="50">
        <v>2</v>
      </c>
      <c r="L5" s="50">
        <v>3</v>
      </c>
      <c r="M5" s="50">
        <v>4</v>
      </c>
      <c r="N5" s="50">
        <v>5</v>
      </c>
      <c r="O5" s="51" t="s">
        <v>13</v>
      </c>
      <c r="P5" s="65" t="s">
        <v>87</v>
      </c>
      <c r="Q5" s="77" t="s">
        <v>92</v>
      </c>
      <c r="R5" s="59" t="s">
        <v>14</v>
      </c>
    </row>
    <row r="6" spans="2:18" ht="29.25">
      <c r="B6" s="86" t="s">
        <v>15</v>
      </c>
      <c r="C6" s="86"/>
      <c r="D6" s="52"/>
      <c r="E6" s="23">
        <f>E8+E9+E10+E13+E14+E15+E16+E18+E19+E20</f>
        <v>50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2:18" ht="21">
      <c r="B7" s="86" t="s">
        <v>16</v>
      </c>
      <c r="C7" s="86"/>
      <c r="D7" s="52"/>
      <c r="E7" s="2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2:18" ht="60.75">
      <c r="B8" s="6">
        <v>1</v>
      </c>
      <c r="C8" s="4" t="s">
        <v>4</v>
      </c>
      <c r="D8" s="6" t="s">
        <v>50</v>
      </c>
      <c r="E8" s="28">
        <v>5</v>
      </c>
      <c r="F8" s="5">
        <v>4.3626</v>
      </c>
      <c r="G8" s="5">
        <v>4.5216</v>
      </c>
      <c r="H8" s="5" t="s">
        <v>80</v>
      </c>
      <c r="I8" s="5">
        <v>4</v>
      </c>
      <c r="J8" s="5">
        <v>1</v>
      </c>
      <c r="K8" s="5">
        <v>2</v>
      </c>
      <c r="L8" s="5">
        <v>3</v>
      </c>
      <c r="M8" s="5">
        <v>4</v>
      </c>
      <c r="N8" s="5">
        <v>5</v>
      </c>
      <c r="O8" s="6" t="s">
        <v>80</v>
      </c>
      <c r="P8" s="6" t="s">
        <v>80</v>
      </c>
      <c r="Q8" s="6" t="s">
        <v>80</v>
      </c>
      <c r="R8" s="6" t="s">
        <v>80</v>
      </c>
    </row>
    <row r="9" spans="2:18" ht="81">
      <c r="B9" s="6">
        <v>2</v>
      </c>
      <c r="C9" s="4" t="s">
        <v>38</v>
      </c>
      <c r="D9" s="6" t="s">
        <v>50</v>
      </c>
      <c r="E9" s="28">
        <v>3</v>
      </c>
      <c r="F9" s="5" t="s">
        <v>3</v>
      </c>
      <c r="G9" s="5">
        <v>5</v>
      </c>
      <c r="H9" s="5">
        <v>5</v>
      </c>
      <c r="I9" s="5">
        <v>4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5</v>
      </c>
      <c r="P9" s="58">
        <v>4</v>
      </c>
      <c r="Q9" s="58">
        <v>5</v>
      </c>
      <c r="R9" s="58">
        <f>(Q9*E9)/100</f>
        <v>0.15</v>
      </c>
    </row>
    <row r="10" spans="2:18" ht="81">
      <c r="B10" s="6">
        <v>3</v>
      </c>
      <c r="C10" s="7" t="s">
        <v>27</v>
      </c>
      <c r="D10" s="6" t="s">
        <v>50</v>
      </c>
      <c r="E10" s="28">
        <v>2</v>
      </c>
      <c r="F10" s="5"/>
      <c r="G10" s="5"/>
      <c r="H10" s="5"/>
      <c r="I10" s="5"/>
      <c r="J10" s="5">
        <v>1</v>
      </c>
      <c r="K10" s="5">
        <v>2</v>
      </c>
      <c r="L10" s="5">
        <v>3</v>
      </c>
      <c r="M10" s="5">
        <v>4</v>
      </c>
      <c r="N10" s="5">
        <v>5</v>
      </c>
      <c r="O10" s="6"/>
      <c r="P10" s="58"/>
      <c r="Q10" s="58"/>
      <c r="R10" s="58"/>
    </row>
    <row r="11" spans="2:18" ht="60.75">
      <c r="B11" s="6"/>
      <c r="C11" s="7" t="s">
        <v>78</v>
      </c>
      <c r="D11" s="6" t="s">
        <v>79</v>
      </c>
      <c r="E11" s="28">
        <v>1</v>
      </c>
      <c r="F11" s="47">
        <v>301332</v>
      </c>
      <c r="G11" s="47">
        <v>196112</v>
      </c>
      <c r="H11" s="47">
        <v>247768</v>
      </c>
      <c r="I11" s="47">
        <v>5</v>
      </c>
      <c r="J11" s="47">
        <v>120000</v>
      </c>
      <c r="K11" s="47">
        <v>140000</v>
      </c>
      <c r="L11" s="47">
        <v>160000</v>
      </c>
      <c r="M11" s="47">
        <v>180000</v>
      </c>
      <c r="N11" s="47">
        <v>200000</v>
      </c>
      <c r="O11" s="64">
        <f>18738560/72</f>
        <v>260257.77777777778</v>
      </c>
      <c r="P11" s="58">
        <v>5</v>
      </c>
      <c r="Q11" s="58">
        <v>5</v>
      </c>
      <c r="R11" s="58">
        <f aca="true" t="shared" si="0" ref="R11:R20">(Q11*E11)/100</f>
        <v>0.05</v>
      </c>
    </row>
    <row r="12" spans="2:18" ht="81">
      <c r="B12" s="6"/>
      <c r="C12" s="7" t="s">
        <v>81</v>
      </c>
      <c r="D12" s="6" t="s">
        <v>35</v>
      </c>
      <c r="E12" s="28">
        <v>1</v>
      </c>
      <c r="F12" s="5">
        <v>71.43</v>
      </c>
      <c r="G12" s="5">
        <v>140.79</v>
      </c>
      <c r="H12" s="5">
        <v>175</v>
      </c>
      <c r="I12" s="5">
        <v>5</v>
      </c>
      <c r="J12" s="5">
        <v>60</v>
      </c>
      <c r="K12" s="5">
        <v>65</v>
      </c>
      <c r="L12" s="5">
        <v>70</v>
      </c>
      <c r="M12" s="5">
        <v>75</v>
      </c>
      <c r="N12" s="5">
        <v>80</v>
      </c>
      <c r="O12" s="61">
        <f>148/77</f>
        <v>1.922077922077922</v>
      </c>
      <c r="P12" s="6" t="s">
        <v>80</v>
      </c>
      <c r="Q12" s="58">
        <v>5</v>
      </c>
      <c r="R12" s="58">
        <f>(Q12*E12)/100</f>
        <v>0.05</v>
      </c>
    </row>
    <row r="13" spans="2:18" ht="60.75">
      <c r="B13" s="6">
        <v>4</v>
      </c>
      <c r="C13" s="4" t="s">
        <v>39</v>
      </c>
      <c r="D13" s="6" t="s">
        <v>35</v>
      </c>
      <c r="E13" s="28">
        <v>1</v>
      </c>
      <c r="F13" s="48">
        <v>95.1</v>
      </c>
      <c r="G13" s="5">
        <v>90.61</v>
      </c>
      <c r="H13" s="5">
        <v>61.42</v>
      </c>
      <c r="I13" s="5">
        <v>3</v>
      </c>
      <c r="J13" s="36">
        <v>0.65</v>
      </c>
      <c r="K13" s="36">
        <v>0.7</v>
      </c>
      <c r="L13" s="36">
        <v>0.75</v>
      </c>
      <c r="M13" s="36">
        <v>0.8</v>
      </c>
      <c r="N13" s="36">
        <v>0.85</v>
      </c>
      <c r="O13" s="61">
        <f>157/178</f>
        <v>0.8820224719101124</v>
      </c>
      <c r="P13" s="58">
        <v>5</v>
      </c>
      <c r="Q13" s="58">
        <v>5</v>
      </c>
      <c r="R13" s="58">
        <f t="shared" si="0"/>
        <v>0.05</v>
      </c>
    </row>
    <row r="14" spans="2:18" ht="60.75">
      <c r="B14" s="6">
        <v>5</v>
      </c>
      <c r="C14" s="4" t="s">
        <v>83</v>
      </c>
      <c r="D14" s="6" t="s">
        <v>35</v>
      </c>
      <c r="E14" s="28">
        <v>3</v>
      </c>
      <c r="F14" s="5">
        <v>111.27</v>
      </c>
      <c r="G14" s="5">
        <v>82.86</v>
      </c>
      <c r="H14" s="5">
        <v>95.71</v>
      </c>
      <c r="I14" s="5">
        <v>5</v>
      </c>
      <c r="J14" s="101" t="s">
        <v>106</v>
      </c>
      <c r="K14" s="102"/>
      <c r="L14" s="102"/>
      <c r="M14" s="102"/>
      <c r="N14" s="103"/>
      <c r="O14" s="61">
        <v>0.1217</v>
      </c>
      <c r="P14" s="58">
        <v>1</v>
      </c>
      <c r="Q14" s="58">
        <f>O14*5/20%</f>
        <v>3.0425</v>
      </c>
      <c r="R14" s="58">
        <f t="shared" si="0"/>
        <v>0.091275</v>
      </c>
    </row>
    <row r="15" spans="2:18" ht="81">
      <c r="B15" s="6">
        <v>6</v>
      </c>
      <c r="C15" s="7" t="s">
        <v>84</v>
      </c>
      <c r="D15" s="6" t="s">
        <v>35</v>
      </c>
      <c r="E15" s="28">
        <v>3</v>
      </c>
      <c r="F15" s="5" t="s">
        <v>3</v>
      </c>
      <c r="G15" s="5">
        <v>61.43</v>
      </c>
      <c r="H15" s="5">
        <v>87.14</v>
      </c>
      <c r="I15" s="5">
        <v>5</v>
      </c>
      <c r="J15" s="101" t="s">
        <v>106</v>
      </c>
      <c r="K15" s="102"/>
      <c r="L15" s="102"/>
      <c r="M15" s="102"/>
      <c r="N15" s="103"/>
      <c r="O15" s="61">
        <f>11/76</f>
        <v>0.14473684210526316</v>
      </c>
      <c r="P15" s="6" t="s">
        <v>80</v>
      </c>
      <c r="Q15" s="57">
        <f>O15*5/20%</f>
        <v>3.6184210526315788</v>
      </c>
      <c r="R15" s="58">
        <f>(Q15*E15)/100</f>
        <v>0.10855263157894736</v>
      </c>
    </row>
    <row r="16" spans="2:18" ht="60.75">
      <c r="B16" s="6">
        <v>7</v>
      </c>
      <c r="C16" s="4" t="s">
        <v>28</v>
      </c>
      <c r="D16" s="6" t="s">
        <v>35</v>
      </c>
      <c r="E16" s="28">
        <v>3</v>
      </c>
      <c r="F16" s="5">
        <v>1.41</v>
      </c>
      <c r="G16" s="5">
        <v>15.71</v>
      </c>
      <c r="H16" s="5">
        <v>2.86</v>
      </c>
      <c r="I16" s="5">
        <v>3</v>
      </c>
      <c r="J16" s="37">
        <v>0.01</v>
      </c>
      <c r="K16" s="37">
        <v>0.03</v>
      </c>
      <c r="L16" s="37">
        <v>0.05</v>
      </c>
      <c r="M16" s="37">
        <v>0.07</v>
      </c>
      <c r="N16" s="37">
        <v>0.09</v>
      </c>
      <c r="O16" s="61">
        <f>2/72</f>
        <v>0.027777777777777776</v>
      </c>
      <c r="P16" s="58">
        <v>0</v>
      </c>
      <c r="Q16" s="58">
        <f>(1.78/2)+1</f>
        <v>1.8900000000000001</v>
      </c>
      <c r="R16" s="58">
        <f t="shared" si="0"/>
        <v>0.0567</v>
      </c>
    </row>
    <row r="17" spans="2:18" ht="20.25">
      <c r="B17" s="5">
        <v>8</v>
      </c>
      <c r="C17" s="7" t="s">
        <v>56</v>
      </c>
      <c r="D17" s="6"/>
      <c r="E17" s="29"/>
      <c r="F17" s="5"/>
      <c r="G17" s="5"/>
      <c r="H17" s="5"/>
      <c r="I17" s="5"/>
      <c r="J17" s="5"/>
      <c r="K17" s="5"/>
      <c r="L17" s="5"/>
      <c r="M17" s="5"/>
      <c r="N17" s="5"/>
      <c r="O17" s="6"/>
      <c r="P17" s="58"/>
      <c r="Q17" s="58"/>
      <c r="R17" s="58"/>
    </row>
    <row r="18" spans="2:18" ht="60.75">
      <c r="B18" s="25">
        <v>8.1</v>
      </c>
      <c r="C18" s="7" t="s">
        <v>58</v>
      </c>
      <c r="D18" s="6" t="s">
        <v>50</v>
      </c>
      <c r="E18" s="29">
        <v>20</v>
      </c>
      <c r="F18" s="5" t="s">
        <v>3</v>
      </c>
      <c r="G18" s="5" t="s">
        <v>3</v>
      </c>
      <c r="H18" s="5">
        <v>4.7762</v>
      </c>
      <c r="I18" s="5">
        <v>4</v>
      </c>
      <c r="J18" s="5">
        <v>1</v>
      </c>
      <c r="K18" s="5">
        <v>2</v>
      </c>
      <c r="L18" s="5">
        <v>3</v>
      </c>
      <c r="M18" s="5">
        <v>4</v>
      </c>
      <c r="N18" s="5">
        <v>5</v>
      </c>
      <c r="O18" s="57">
        <v>4.13</v>
      </c>
      <c r="P18" s="6" t="s">
        <v>80</v>
      </c>
      <c r="Q18" s="57">
        <v>4.13</v>
      </c>
      <c r="R18" s="58">
        <f t="shared" si="0"/>
        <v>0.826</v>
      </c>
    </row>
    <row r="19" spans="2:18" ht="81">
      <c r="B19" s="25">
        <v>8.2</v>
      </c>
      <c r="C19" s="4" t="s">
        <v>73</v>
      </c>
      <c r="D19" s="6" t="s">
        <v>50</v>
      </c>
      <c r="E19" s="29">
        <v>5</v>
      </c>
      <c r="F19" s="5" t="s">
        <v>3</v>
      </c>
      <c r="G19" s="5" t="s">
        <v>3</v>
      </c>
      <c r="H19" s="5" t="s">
        <v>3</v>
      </c>
      <c r="I19" s="5">
        <v>3</v>
      </c>
      <c r="J19" s="5">
        <v>1</v>
      </c>
      <c r="K19" s="5">
        <v>2</v>
      </c>
      <c r="L19" s="5">
        <v>3</v>
      </c>
      <c r="M19" s="5">
        <v>4</v>
      </c>
      <c r="N19" s="5">
        <v>5</v>
      </c>
      <c r="O19" s="6">
        <v>3</v>
      </c>
      <c r="P19" s="58">
        <v>3</v>
      </c>
      <c r="Q19" s="58">
        <v>3</v>
      </c>
      <c r="R19" s="58">
        <f t="shared" si="0"/>
        <v>0.15</v>
      </c>
    </row>
    <row r="20" spans="2:18" ht="60.75">
      <c r="B20" s="25">
        <v>8.3</v>
      </c>
      <c r="C20" s="7" t="s">
        <v>74</v>
      </c>
      <c r="D20" s="6" t="s">
        <v>50</v>
      </c>
      <c r="E20" s="29">
        <v>5</v>
      </c>
      <c r="F20" s="5" t="s">
        <v>3</v>
      </c>
      <c r="G20" s="5" t="s">
        <v>3</v>
      </c>
      <c r="H20" s="5" t="s">
        <v>3</v>
      </c>
      <c r="I20" s="5">
        <v>3</v>
      </c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7">
        <v>5</v>
      </c>
      <c r="P20" s="6" t="s">
        <v>80</v>
      </c>
      <c r="Q20" s="57">
        <v>5</v>
      </c>
      <c r="R20" s="58">
        <f t="shared" si="0"/>
        <v>0.25</v>
      </c>
    </row>
    <row r="21" spans="2:18" ht="29.25">
      <c r="B21" s="86" t="s">
        <v>17</v>
      </c>
      <c r="C21" s="86"/>
      <c r="D21" s="52"/>
      <c r="E21" s="23">
        <f>E24+E25+E26+E27</f>
        <v>10</v>
      </c>
      <c r="F21" s="11"/>
      <c r="G21" s="11"/>
      <c r="H21" s="11"/>
      <c r="I21" s="11"/>
      <c r="J21" s="11"/>
      <c r="K21" s="11"/>
      <c r="L21" s="11"/>
      <c r="M21" s="11"/>
      <c r="N21" s="11"/>
      <c r="O21" s="10"/>
      <c r="P21" s="62"/>
      <c r="Q21" s="62"/>
      <c r="R21" s="62"/>
    </row>
    <row r="22" spans="2:18" ht="21">
      <c r="B22" s="86" t="s">
        <v>18</v>
      </c>
      <c r="C22" s="86"/>
      <c r="D22" s="52"/>
      <c r="E22" s="30"/>
      <c r="F22" s="11"/>
      <c r="G22" s="11"/>
      <c r="H22" s="11"/>
      <c r="I22" s="11"/>
      <c r="J22" s="11"/>
      <c r="K22" s="11"/>
      <c r="L22" s="11"/>
      <c r="M22" s="11"/>
      <c r="N22" s="11"/>
      <c r="O22" s="10"/>
      <c r="P22" s="62"/>
      <c r="Q22" s="62"/>
      <c r="R22" s="62"/>
    </row>
    <row r="23" spans="2:18" ht="20.25">
      <c r="B23" s="6">
        <v>9</v>
      </c>
      <c r="C23" s="4" t="s">
        <v>33</v>
      </c>
      <c r="D23" s="6"/>
      <c r="E23" s="28"/>
      <c r="F23" s="6" t="s">
        <v>3</v>
      </c>
      <c r="G23" s="6"/>
      <c r="H23" s="6"/>
      <c r="I23" s="6"/>
      <c r="J23" s="6"/>
      <c r="K23" s="6"/>
      <c r="L23" s="6"/>
      <c r="M23" s="6"/>
      <c r="N23" s="6"/>
      <c r="O23" s="5"/>
      <c r="P23" s="58"/>
      <c r="Q23" s="58"/>
      <c r="R23" s="58"/>
    </row>
    <row r="24" spans="2:18" ht="20.25">
      <c r="B24" s="41">
        <v>9.1</v>
      </c>
      <c r="C24" s="4" t="s">
        <v>5</v>
      </c>
      <c r="D24" s="6" t="s">
        <v>35</v>
      </c>
      <c r="E24" s="32">
        <v>2.5</v>
      </c>
      <c r="F24" s="6" t="s">
        <v>3</v>
      </c>
      <c r="G24" s="6" t="s">
        <v>3</v>
      </c>
      <c r="H24" s="6">
        <v>92.11</v>
      </c>
      <c r="I24" s="6">
        <v>4</v>
      </c>
      <c r="J24" s="37">
        <v>0.65</v>
      </c>
      <c r="K24" s="37">
        <v>0.7</v>
      </c>
      <c r="L24" s="37">
        <v>0.75</v>
      </c>
      <c r="M24" s="37">
        <v>0.8</v>
      </c>
      <c r="N24" s="36">
        <v>0.85</v>
      </c>
      <c r="O24" s="55">
        <v>0.8133</v>
      </c>
      <c r="P24" s="6" t="s">
        <v>80</v>
      </c>
      <c r="Q24" s="58">
        <v>4.266</v>
      </c>
      <c r="R24" s="58">
        <f>(Q24*E24)/100</f>
        <v>0.10665</v>
      </c>
    </row>
    <row r="25" spans="2:18" ht="40.5">
      <c r="B25" s="41">
        <v>9.2</v>
      </c>
      <c r="C25" s="4" t="s">
        <v>9</v>
      </c>
      <c r="D25" s="6" t="s">
        <v>35</v>
      </c>
      <c r="E25" s="32">
        <v>2.5</v>
      </c>
      <c r="F25" s="6" t="s">
        <v>3</v>
      </c>
      <c r="G25" s="6" t="s">
        <v>3</v>
      </c>
      <c r="H25" s="6">
        <v>81.11</v>
      </c>
      <c r="I25" s="6">
        <v>4</v>
      </c>
      <c r="J25" s="37">
        <v>0.65</v>
      </c>
      <c r="K25" s="37">
        <v>0.7</v>
      </c>
      <c r="L25" s="37">
        <v>0.75</v>
      </c>
      <c r="M25" s="37">
        <v>0.8</v>
      </c>
      <c r="N25" s="36">
        <v>0.85</v>
      </c>
      <c r="O25" s="55">
        <v>0.8972</v>
      </c>
      <c r="P25" s="58">
        <v>5</v>
      </c>
      <c r="Q25" s="58">
        <v>5</v>
      </c>
      <c r="R25" s="58">
        <f>(Q25*E25)/100</f>
        <v>0.125</v>
      </c>
    </row>
    <row r="26" spans="2:18" ht="40.5">
      <c r="B26" s="41">
        <v>9.3</v>
      </c>
      <c r="C26" s="4" t="s">
        <v>10</v>
      </c>
      <c r="D26" s="6" t="s">
        <v>35</v>
      </c>
      <c r="E26" s="32">
        <v>2.5</v>
      </c>
      <c r="F26" s="6" t="s">
        <v>3</v>
      </c>
      <c r="G26" s="6" t="s">
        <v>3</v>
      </c>
      <c r="H26" s="6">
        <v>80.27</v>
      </c>
      <c r="I26" s="6">
        <v>4</v>
      </c>
      <c r="J26" s="37">
        <v>0.65</v>
      </c>
      <c r="K26" s="37">
        <v>0.7</v>
      </c>
      <c r="L26" s="37">
        <v>0.75</v>
      </c>
      <c r="M26" s="37">
        <v>0.8</v>
      </c>
      <c r="N26" s="36">
        <v>0.85</v>
      </c>
      <c r="O26" s="55">
        <v>0.871</v>
      </c>
      <c r="P26" s="58">
        <v>5</v>
      </c>
      <c r="Q26" s="58">
        <v>5</v>
      </c>
      <c r="R26" s="58">
        <f>(Q26*E26)/100</f>
        <v>0.125</v>
      </c>
    </row>
    <row r="27" spans="2:18" ht="40.5">
      <c r="B27" s="41">
        <v>9.4</v>
      </c>
      <c r="C27" s="4" t="s">
        <v>6</v>
      </c>
      <c r="D27" s="6" t="s">
        <v>35</v>
      </c>
      <c r="E27" s="32">
        <v>2.5</v>
      </c>
      <c r="F27" s="15" t="s">
        <v>3</v>
      </c>
      <c r="G27" s="15" t="s">
        <v>3</v>
      </c>
      <c r="H27" s="6">
        <v>73.33</v>
      </c>
      <c r="I27" s="6">
        <v>4</v>
      </c>
      <c r="J27" s="37">
        <v>0.65</v>
      </c>
      <c r="K27" s="37">
        <v>0.7</v>
      </c>
      <c r="L27" s="37">
        <v>0.75</v>
      </c>
      <c r="M27" s="37">
        <v>0.8</v>
      </c>
      <c r="N27" s="36">
        <v>0.85</v>
      </c>
      <c r="O27" s="55">
        <v>0.865</v>
      </c>
      <c r="P27" s="6" t="s">
        <v>80</v>
      </c>
      <c r="Q27" s="58">
        <v>5</v>
      </c>
      <c r="R27" s="58">
        <f>(Q27*E27)/100</f>
        <v>0.125</v>
      </c>
    </row>
    <row r="28" spans="2:18" ht="29.25">
      <c r="B28" s="85" t="s">
        <v>19</v>
      </c>
      <c r="C28" s="85"/>
      <c r="D28" s="52"/>
      <c r="E28" s="24">
        <f>E30+E32+E33+E34+E35+E36</f>
        <v>10</v>
      </c>
      <c r="F28" s="12"/>
      <c r="G28" s="12"/>
      <c r="H28" s="12"/>
      <c r="I28" s="12"/>
      <c r="J28" s="12"/>
      <c r="K28" s="12"/>
      <c r="L28" s="12"/>
      <c r="M28" s="12"/>
      <c r="N28" s="12"/>
      <c r="O28" s="10"/>
      <c r="P28" s="62"/>
      <c r="Q28" s="62"/>
      <c r="R28" s="62"/>
    </row>
    <row r="29" spans="2:18" ht="21">
      <c r="B29" s="85" t="s">
        <v>20</v>
      </c>
      <c r="C29" s="85"/>
      <c r="D29" s="52"/>
      <c r="E29" s="33"/>
      <c r="F29" s="12"/>
      <c r="G29" s="12"/>
      <c r="H29" s="12"/>
      <c r="I29" s="12"/>
      <c r="J29" s="12"/>
      <c r="K29" s="12"/>
      <c r="L29" s="12"/>
      <c r="M29" s="12"/>
      <c r="N29" s="12"/>
      <c r="O29" s="10"/>
      <c r="P29" s="62"/>
      <c r="Q29" s="62"/>
      <c r="R29" s="62"/>
    </row>
    <row r="30" spans="2:18" s="17" customFormat="1" ht="20.25">
      <c r="B30" s="15">
        <v>10</v>
      </c>
      <c r="C30" s="14" t="s">
        <v>29</v>
      </c>
      <c r="D30" s="15" t="s">
        <v>50</v>
      </c>
      <c r="E30" s="31">
        <v>2</v>
      </c>
      <c r="F30" s="15" t="s">
        <v>3</v>
      </c>
      <c r="G30" s="15" t="s">
        <v>3</v>
      </c>
      <c r="H30" s="15">
        <v>5</v>
      </c>
      <c r="I30" s="15">
        <v>3</v>
      </c>
      <c r="J30" s="16">
        <v>1</v>
      </c>
      <c r="K30" s="16">
        <v>2</v>
      </c>
      <c r="L30" s="16">
        <v>3</v>
      </c>
      <c r="M30" s="16">
        <v>4</v>
      </c>
      <c r="N30" s="16">
        <v>5</v>
      </c>
      <c r="O30" s="15">
        <v>5</v>
      </c>
      <c r="P30" s="60">
        <v>3</v>
      </c>
      <c r="Q30" s="60">
        <v>5</v>
      </c>
      <c r="R30" s="58">
        <f>(Q30*E30)/100</f>
        <v>0.1</v>
      </c>
    </row>
    <row r="31" spans="2:18" ht="20.25">
      <c r="B31" s="96" t="s">
        <v>21</v>
      </c>
      <c r="C31" s="97"/>
      <c r="D31" s="53"/>
      <c r="E31" s="28"/>
      <c r="F31" s="6"/>
      <c r="G31" s="6"/>
      <c r="H31" s="6"/>
      <c r="I31" s="6"/>
      <c r="J31" s="5"/>
      <c r="K31" s="5"/>
      <c r="L31" s="5"/>
      <c r="M31" s="5"/>
      <c r="N31" s="5"/>
      <c r="O31" s="5"/>
      <c r="P31" s="58"/>
      <c r="Q31" s="58"/>
      <c r="R31" s="58"/>
    </row>
    <row r="32" spans="2:18" ht="40.5">
      <c r="B32" s="6">
        <v>11</v>
      </c>
      <c r="C32" s="8" t="s">
        <v>8</v>
      </c>
      <c r="D32" s="9" t="s">
        <v>35</v>
      </c>
      <c r="E32" s="28">
        <v>2</v>
      </c>
      <c r="F32" s="6">
        <v>5</v>
      </c>
      <c r="G32" s="6">
        <v>4</v>
      </c>
      <c r="H32" s="6">
        <v>5</v>
      </c>
      <c r="I32" s="6">
        <v>4</v>
      </c>
      <c r="J32" s="36">
        <v>0.75</v>
      </c>
      <c r="K32" s="36">
        <v>0.8</v>
      </c>
      <c r="L32" s="36">
        <v>0.85</v>
      </c>
      <c r="M32" s="36">
        <v>0.9</v>
      </c>
      <c r="N32" s="36">
        <v>0.95</v>
      </c>
      <c r="O32" s="61">
        <v>0.9999</v>
      </c>
      <c r="P32" s="58">
        <v>1</v>
      </c>
      <c r="Q32" s="58">
        <v>5</v>
      </c>
      <c r="R32" s="58">
        <f>(Q32*E32)/100</f>
        <v>0.1</v>
      </c>
    </row>
    <row r="33" spans="2:18" ht="40.5">
      <c r="B33" s="6">
        <v>12</v>
      </c>
      <c r="C33" s="8" t="s">
        <v>37</v>
      </c>
      <c r="D33" s="9" t="s">
        <v>35</v>
      </c>
      <c r="E33" s="28">
        <v>2</v>
      </c>
      <c r="F33" s="15" t="s">
        <v>3</v>
      </c>
      <c r="G33" s="15" t="s">
        <v>3</v>
      </c>
      <c r="H33" s="6">
        <v>5</v>
      </c>
      <c r="I33" s="6">
        <v>4</v>
      </c>
      <c r="J33" s="36">
        <v>0.7</v>
      </c>
      <c r="K33" s="36">
        <v>0.75</v>
      </c>
      <c r="L33" s="36">
        <v>0.8</v>
      </c>
      <c r="M33" s="36">
        <v>0.85</v>
      </c>
      <c r="N33" s="36">
        <v>0.9</v>
      </c>
      <c r="O33" s="61">
        <v>0.9726</v>
      </c>
      <c r="P33" s="58">
        <v>1</v>
      </c>
      <c r="Q33" s="58">
        <v>5</v>
      </c>
      <c r="R33" s="58">
        <f>(Q33*E33)/100</f>
        <v>0.1</v>
      </c>
    </row>
    <row r="34" spans="2:18" ht="60.75">
      <c r="B34" s="6">
        <v>13</v>
      </c>
      <c r="C34" s="8" t="s">
        <v>51</v>
      </c>
      <c r="D34" s="9" t="s">
        <v>50</v>
      </c>
      <c r="E34" s="28">
        <v>2</v>
      </c>
      <c r="F34" s="15" t="s">
        <v>3</v>
      </c>
      <c r="G34" s="15" t="s">
        <v>3</v>
      </c>
      <c r="H34" s="15" t="s">
        <v>3</v>
      </c>
      <c r="I34" s="6">
        <v>3</v>
      </c>
      <c r="J34" s="5">
        <v>1</v>
      </c>
      <c r="K34" s="5">
        <v>2</v>
      </c>
      <c r="L34" s="5">
        <v>3</v>
      </c>
      <c r="M34" s="5">
        <v>4</v>
      </c>
      <c r="N34" s="5">
        <v>5</v>
      </c>
      <c r="O34" s="6" t="s">
        <v>42</v>
      </c>
      <c r="P34" s="6" t="s">
        <v>80</v>
      </c>
      <c r="Q34" s="58">
        <v>5</v>
      </c>
      <c r="R34" s="58">
        <f>(Q34*E34)/100</f>
        <v>0.1</v>
      </c>
    </row>
    <row r="35" spans="2:18" ht="20.25">
      <c r="B35" s="6">
        <v>14</v>
      </c>
      <c r="C35" s="8" t="s">
        <v>26</v>
      </c>
      <c r="D35" s="9" t="s">
        <v>50</v>
      </c>
      <c r="E35" s="28">
        <v>1</v>
      </c>
      <c r="F35" s="15" t="s">
        <v>3</v>
      </c>
      <c r="G35" s="15" t="s">
        <v>3</v>
      </c>
      <c r="H35" s="15" t="s">
        <v>3</v>
      </c>
      <c r="I35" s="6">
        <v>3</v>
      </c>
      <c r="J35" s="5">
        <v>1</v>
      </c>
      <c r="K35" s="5">
        <v>2</v>
      </c>
      <c r="L35" s="5">
        <v>3</v>
      </c>
      <c r="M35" s="5">
        <v>4</v>
      </c>
      <c r="N35" s="5">
        <v>5</v>
      </c>
      <c r="O35" s="6" t="s">
        <v>45</v>
      </c>
      <c r="P35" s="6" t="s">
        <v>80</v>
      </c>
      <c r="Q35" s="58">
        <v>4</v>
      </c>
      <c r="R35" s="58">
        <f>(Q35*E35)/100</f>
        <v>0.04</v>
      </c>
    </row>
    <row r="36" spans="2:18" ht="20.25">
      <c r="B36" s="5">
        <v>15</v>
      </c>
      <c r="C36" s="4" t="s">
        <v>12</v>
      </c>
      <c r="D36" s="6" t="s">
        <v>50</v>
      </c>
      <c r="E36" s="29">
        <v>1</v>
      </c>
      <c r="F36" s="5">
        <v>4</v>
      </c>
      <c r="G36" s="5">
        <v>5</v>
      </c>
      <c r="H36" s="5">
        <v>5</v>
      </c>
      <c r="I36" s="5">
        <v>4</v>
      </c>
      <c r="J36" s="5">
        <v>1</v>
      </c>
      <c r="K36" s="5">
        <v>2</v>
      </c>
      <c r="L36" s="5">
        <v>3</v>
      </c>
      <c r="M36" s="5">
        <v>4</v>
      </c>
      <c r="N36" s="5">
        <v>5</v>
      </c>
      <c r="O36" s="5" t="s">
        <v>45</v>
      </c>
      <c r="P36" s="5" t="s">
        <v>80</v>
      </c>
      <c r="Q36" s="58">
        <v>4</v>
      </c>
      <c r="R36" s="58">
        <f>(Q36*E36)/100</f>
        <v>0.04</v>
      </c>
    </row>
    <row r="37" spans="2:18" ht="29.25">
      <c r="B37" s="85" t="s">
        <v>22</v>
      </c>
      <c r="C37" s="85"/>
      <c r="D37" s="52"/>
      <c r="E37" s="24">
        <f>E40+E41+E42+E43+E44+E46+E47+E48+E49+E50+E51+E52+E55+E56+E57+E58+E60+E61+E64+E65</f>
        <v>30</v>
      </c>
      <c r="F37" s="12"/>
      <c r="G37" s="12"/>
      <c r="H37" s="12"/>
      <c r="I37" s="12"/>
      <c r="J37" s="12"/>
      <c r="K37" s="12"/>
      <c r="L37" s="12"/>
      <c r="M37" s="12"/>
      <c r="N37" s="12"/>
      <c r="O37" s="10"/>
      <c r="P37" s="62"/>
      <c r="Q37" s="62"/>
      <c r="R37" s="62"/>
    </row>
    <row r="38" spans="2:18" ht="21">
      <c r="B38" s="85" t="s">
        <v>23</v>
      </c>
      <c r="C38" s="85"/>
      <c r="D38" s="52"/>
      <c r="E38" s="33"/>
      <c r="F38" s="12"/>
      <c r="G38" s="12"/>
      <c r="H38" s="12"/>
      <c r="I38" s="12"/>
      <c r="J38" s="12"/>
      <c r="K38" s="12"/>
      <c r="L38" s="12"/>
      <c r="M38" s="12"/>
      <c r="N38" s="12"/>
      <c r="O38" s="10"/>
      <c r="P38" s="62"/>
      <c r="Q38" s="62"/>
      <c r="R38" s="62"/>
    </row>
    <row r="39" spans="2:18" s="17" customFormat="1" ht="40.5">
      <c r="B39" s="15">
        <v>16</v>
      </c>
      <c r="C39" s="14" t="s">
        <v>32</v>
      </c>
      <c r="D39" s="15"/>
      <c r="E39" s="31"/>
      <c r="F39" s="15"/>
      <c r="G39" s="15"/>
      <c r="H39" s="15"/>
      <c r="I39" s="15"/>
      <c r="J39" s="16"/>
      <c r="K39" s="16"/>
      <c r="L39" s="16"/>
      <c r="M39" s="16"/>
      <c r="N39" s="16"/>
      <c r="O39" s="16"/>
      <c r="P39" s="60"/>
      <c r="Q39" s="60"/>
      <c r="R39" s="60"/>
    </row>
    <row r="40" spans="2:18" s="17" customFormat="1" ht="40.5">
      <c r="B40" s="42">
        <v>16.1</v>
      </c>
      <c r="C40" s="14" t="s">
        <v>59</v>
      </c>
      <c r="D40" s="15" t="s">
        <v>50</v>
      </c>
      <c r="E40" s="31">
        <v>2</v>
      </c>
      <c r="F40" s="15" t="s">
        <v>3</v>
      </c>
      <c r="G40" s="15" t="s">
        <v>3</v>
      </c>
      <c r="H40" s="15" t="s">
        <v>3</v>
      </c>
      <c r="I40" s="15">
        <v>3</v>
      </c>
      <c r="J40" s="16">
        <v>1</v>
      </c>
      <c r="K40" s="16">
        <v>2</v>
      </c>
      <c r="L40" s="16">
        <v>3</v>
      </c>
      <c r="M40" s="16">
        <v>4</v>
      </c>
      <c r="N40" s="16">
        <v>5</v>
      </c>
      <c r="O40" s="16">
        <v>2</v>
      </c>
      <c r="P40" s="16" t="s">
        <v>80</v>
      </c>
      <c r="Q40" s="58">
        <v>2</v>
      </c>
      <c r="R40" s="58">
        <f aca="true" t="shared" si="1" ref="R40:R47">(Q40*E40)/100</f>
        <v>0.04</v>
      </c>
    </row>
    <row r="41" spans="2:18" s="17" customFormat="1" ht="20.25">
      <c r="B41" s="42">
        <v>16.2</v>
      </c>
      <c r="C41" s="14" t="s">
        <v>60</v>
      </c>
      <c r="D41" s="15" t="s">
        <v>50</v>
      </c>
      <c r="E41" s="31">
        <v>2</v>
      </c>
      <c r="F41" s="15" t="s">
        <v>3</v>
      </c>
      <c r="G41" s="15" t="s">
        <v>3</v>
      </c>
      <c r="H41" s="15" t="s">
        <v>3</v>
      </c>
      <c r="I41" s="15">
        <v>4</v>
      </c>
      <c r="J41" s="16">
        <v>1</v>
      </c>
      <c r="K41" s="16">
        <v>2</v>
      </c>
      <c r="L41" s="16">
        <v>3</v>
      </c>
      <c r="M41" s="16">
        <v>4</v>
      </c>
      <c r="N41" s="16">
        <v>5</v>
      </c>
      <c r="O41" s="16">
        <v>5</v>
      </c>
      <c r="P41" s="60">
        <v>2</v>
      </c>
      <c r="Q41" s="58">
        <v>5</v>
      </c>
      <c r="R41" s="58">
        <f t="shared" si="1"/>
        <v>0.1</v>
      </c>
    </row>
    <row r="42" spans="2:18" ht="20.25">
      <c r="B42" s="41">
        <v>16.3</v>
      </c>
      <c r="C42" s="7" t="s">
        <v>61</v>
      </c>
      <c r="D42" s="6" t="s">
        <v>35</v>
      </c>
      <c r="E42" s="28">
        <v>1</v>
      </c>
      <c r="F42" s="6">
        <v>100</v>
      </c>
      <c r="G42" s="6">
        <v>83.34</v>
      </c>
      <c r="H42" s="6">
        <v>100</v>
      </c>
      <c r="I42" s="6">
        <v>4</v>
      </c>
      <c r="J42" s="36">
        <v>0.75</v>
      </c>
      <c r="K42" s="36">
        <v>0.8</v>
      </c>
      <c r="L42" s="36">
        <v>0.85</v>
      </c>
      <c r="M42" s="36">
        <v>0.9</v>
      </c>
      <c r="N42" s="36">
        <v>0.95</v>
      </c>
      <c r="O42" s="55">
        <f>19/23</f>
        <v>0.8260869565217391</v>
      </c>
      <c r="P42" s="58">
        <f>(3.33/5)+2</f>
        <v>2.666</v>
      </c>
      <c r="Q42" s="58">
        <f>(2.61/5)+2</f>
        <v>2.5220000000000002</v>
      </c>
      <c r="R42" s="58">
        <f t="shared" si="1"/>
        <v>0.025220000000000003</v>
      </c>
    </row>
    <row r="43" spans="2:18" ht="20.25">
      <c r="B43" s="41">
        <v>16.4</v>
      </c>
      <c r="C43" s="7" t="s">
        <v>62</v>
      </c>
      <c r="D43" s="6" t="s">
        <v>35</v>
      </c>
      <c r="E43" s="28">
        <v>1</v>
      </c>
      <c r="F43" s="6">
        <v>91.94</v>
      </c>
      <c r="G43" s="6">
        <v>84</v>
      </c>
      <c r="H43" s="6">
        <v>82.31</v>
      </c>
      <c r="I43" s="6">
        <v>4</v>
      </c>
      <c r="J43" s="36">
        <v>0.6</v>
      </c>
      <c r="K43" s="36">
        <v>0.65</v>
      </c>
      <c r="L43" s="36">
        <v>0.7</v>
      </c>
      <c r="M43" s="36">
        <v>0.75</v>
      </c>
      <c r="N43" s="36">
        <v>0.8</v>
      </c>
      <c r="O43" s="55">
        <f>220/282</f>
        <v>0.7801418439716312</v>
      </c>
      <c r="P43" s="58">
        <v>5</v>
      </c>
      <c r="Q43" s="70">
        <f>(3.01/5)+4</f>
        <v>4.602</v>
      </c>
      <c r="R43" s="58">
        <f>(Q43*E43)/100</f>
        <v>0.046020000000000005</v>
      </c>
    </row>
    <row r="44" spans="2:20" ht="81">
      <c r="B44" s="41">
        <v>16.5</v>
      </c>
      <c r="C44" s="7" t="s">
        <v>63</v>
      </c>
      <c r="D44" s="6" t="s">
        <v>36</v>
      </c>
      <c r="E44" s="28">
        <v>1</v>
      </c>
      <c r="F44" s="15" t="s">
        <v>3</v>
      </c>
      <c r="G44" s="15" t="s">
        <v>3</v>
      </c>
      <c r="H44" s="15">
        <v>5</v>
      </c>
      <c r="I44" s="6">
        <v>5</v>
      </c>
      <c r="J44" s="6" t="s">
        <v>49</v>
      </c>
      <c r="K44" s="38" t="s">
        <v>3</v>
      </c>
      <c r="L44" s="6" t="s">
        <v>47</v>
      </c>
      <c r="M44" s="38" t="s">
        <v>3</v>
      </c>
      <c r="N44" s="6" t="s">
        <v>48</v>
      </c>
      <c r="O44" s="6" t="s">
        <v>85</v>
      </c>
      <c r="P44" s="58">
        <v>5</v>
      </c>
      <c r="Q44" s="58">
        <v>5</v>
      </c>
      <c r="R44" s="58">
        <f t="shared" si="1"/>
        <v>0.05</v>
      </c>
      <c r="T44" s="78"/>
    </row>
    <row r="45" spans="2:18" s="17" customFormat="1" ht="40.5">
      <c r="B45" s="15">
        <v>17</v>
      </c>
      <c r="C45" s="14" t="s">
        <v>40</v>
      </c>
      <c r="D45" s="15"/>
      <c r="E45" s="31"/>
      <c r="F45" s="15"/>
      <c r="G45" s="15"/>
      <c r="H45" s="15"/>
      <c r="I45" s="15"/>
      <c r="J45" s="16"/>
      <c r="K45" s="16"/>
      <c r="L45" s="16"/>
      <c r="M45" s="16"/>
      <c r="N45" s="16"/>
      <c r="O45" s="16"/>
      <c r="P45" s="60"/>
      <c r="Q45" s="60"/>
      <c r="R45" s="58"/>
    </row>
    <row r="46" spans="2:18" ht="40.5">
      <c r="B46" s="41">
        <v>17.1</v>
      </c>
      <c r="C46" s="7" t="s">
        <v>64</v>
      </c>
      <c r="D46" s="6" t="s">
        <v>50</v>
      </c>
      <c r="E46" s="28">
        <v>2</v>
      </c>
      <c r="F46" s="6">
        <v>5</v>
      </c>
      <c r="G46" s="6">
        <v>5</v>
      </c>
      <c r="H46" s="6">
        <v>5</v>
      </c>
      <c r="I46" s="6">
        <v>5</v>
      </c>
      <c r="J46" s="15">
        <v>1</v>
      </c>
      <c r="K46" s="15">
        <v>2</v>
      </c>
      <c r="L46" s="15">
        <v>3</v>
      </c>
      <c r="M46" s="15">
        <v>4</v>
      </c>
      <c r="N46" s="15">
        <v>5</v>
      </c>
      <c r="O46" s="6">
        <v>5</v>
      </c>
      <c r="P46" s="58">
        <v>5</v>
      </c>
      <c r="Q46" s="58">
        <v>5</v>
      </c>
      <c r="R46" s="58">
        <f t="shared" si="1"/>
        <v>0.1</v>
      </c>
    </row>
    <row r="47" spans="2:18" ht="101.25">
      <c r="B47" s="41">
        <v>17.2</v>
      </c>
      <c r="C47" s="7" t="s">
        <v>65</v>
      </c>
      <c r="D47" s="6" t="s">
        <v>50</v>
      </c>
      <c r="E47" s="28">
        <v>1</v>
      </c>
      <c r="F47" s="6">
        <v>5</v>
      </c>
      <c r="G47" s="6">
        <v>5</v>
      </c>
      <c r="H47" s="6" t="s">
        <v>80</v>
      </c>
      <c r="I47" s="6">
        <v>5</v>
      </c>
      <c r="J47" s="6" t="s">
        <v>75</v>
      </c>
      <c r="K47" s="9"/>
      <c r="L47" s="9"/>
      <c r="M47" s="9"/>
      <c r="N47" s="6" t="s">
        <v>76</v>
      </c>
      <c r="O47" s="6">
        <v>5</v>
      </c>
      <c r="P47" s="58">
        <v>5</v>
      </c>
      <c r="Q47" s="58">
        <v>5</v>
      </c>
      <c r="R47" s="58">
        <f t="shared" si="1"/>
        <v>0.05</v>
      </c>
    </row>
    <row r="48" spans="2:18" ht="101.25">
      <c r="B48" s="41">
        <v>17.3</v>
      </c>
      <c r="C48" s="7" t="s">
        <v>66</v>
      </c>
      <c r="D48" s="6" t="s">
        <v>35</v>
      </c>
      <c r="E48" s="28">
        <v>2</v>
      </c>
      <c r="F48" s="6">
        <v>100</v>
      </c>
      <c r="G48" s="6">
        <v>100</v>
      </c>
      <c r="H48" s="6" t="s">
        <v>80</v>
      </c>
      <c r="I48" s="6">
        <v>4</v>
      </c>
      <c r="J48" s="36">
        <v>0.7</v>
      </c>
      <c r="K48" s="36">
        <v>0.75</v>
      </c>
      <c r="L48" s="36">
        <v>0.8</v>
      </c>
      <c r="M48" s="36">
        <v>0.85</v>
      </c>
      <c r="N48" s="36">
        <v>0.9</v>
      </c>
      <c r="O48" s="56">
        <f>191/191</f>
        <v>1</v>
      </c>
      <c r="P48" s="58">
        <v>5</v>
      </c>
      <c r="Q48" s="58">
        <v>5</v>
      </c>
      <c r="R48" s="58">
        <f>(Q48*E48)/100</f>
        <v>0.1</v>
      </c>
    </row>
    <row r="49" spans="2:18" ht="101.25">
      <c r="B49" s="41">
        <v>17.4</v>
      </c>
      <c r="C49" s="7" t="s">
        <v>67</v>
      </c>
      <c r="D49" s="6" t="s">
        <v>50</v>
      </c>
      <c r="E49" s="28">
        <v>2</v>
      </c>
      <c r="F49" s="6">
        <v>5</v>
      </c>
      <c r="G49" s="6">
        <v>5</v>
      </c>
      <c r="H49" s="6">
        <v>5</v>
      </c>
      <c r="I49" s="6">
        <v>5</v>
      </c>
      <c r="J49" s="5">
        <v>1</v>
      </c>
      <c r="K49" s="69" t="s">
        <v>3</v>
      </c>
      <c r="L49" s="5">
        <v>2</v>
      </c>
      <c r="M49" s="69" t="s">
        <v>3</v>
      </c>
      <c r="N49" s="5">
        <v>3</v>
      </c>
      <c r="O49" s="6">
        <v>5</v>
      </c>
      <c r="P49" s="5" t="s">
        <v>80</v>
      </c>
      <c r="Q49" s="58">
        <v>5</v>
      </c>
      <c r="R49" s="58">
        <f>(Q49*E49)/100</f>
        <v>0.1</v>
      </c>
    </row>
    <row r="50" spans="2:18" ht="40.5">
      <c r="B50" s="6">
        <v>17.5</v>
      </c>
      <c r="C50" s="7" t="s">
        <v>68</v>
      </c>
      <c r="D50" s="6" t="s">
        <v>50</v>
      </c>
      <c r="E50" s="28">
        <v>3</v>
      </c>
      <c r="F50" s="6">
        <v>5</v>
      </c>
      <c r="G50" s="6">
        <v>5</v>
      </c>
      <c r="H50" s="6">
        <v>5</v>
      </c>
      <c r="I50" s="6">
        <v>5</v>
      </c>
      <c r="J50" s="5">
        <v>1</v>
      </c>
      <c r="K50" s="5">
        <v>2</v>
      </c>
      <c r="L50" s="5">
        <v>3</v>
      </c>
      <c r="M50" s="5">
        <v>4</v>
      </c>
      <c r="N50" s="5">
        <v>5</v>
      </c>
      <c r="O50" s="6">
        <v>5</v>
      </c>
      <c r="P50" s="6" t="s">
        <v>80</v>
      </c>
      <c r="Q50" s="57">
        <v>5</v>
      </c>
      <c r="R50" s="58">
        <f>(Q50*E50)/100</f>
        <v>0.15</v>
      </c>
    </row>
    <row r="51" spans="2:18" ht="40.5">
      <c r="B51" s="6">
        <v>17.6</v>
      </c>
      <c r="C51" s="7" t="s">
        <v>69</v>
      </c>
      <c r="D51" s="6" t="s">
        <v>50</v>
      </c>
      <c r="E51" s="28">
        <v>1</v>
      </c>
      <c r="F51" s="6" t="s">
        <v>3</v>
      </c>
      <c r="G51" s="6" t="s">
        <v>3</v>
      </c>
      <c r="H51" s="6" t="s">
        <v>3</v>
      </c>
      <c r="I51" s="6">
        <v>5</v>
      </c>
      <c r="J51" s="5">
        <v>1</v>
      </c>
      <c r="K51" s="5"/>
      <c r="L51" s="5"/>
      <c r="M51" s="5"/>
      <c r="N51" s="5">
        <v>5</v>
      </c>
      <c r="O51" s="6">
        <v>5</v>
      </c>
      <c r="P51" s="6" t="s">
        <v>80</v>
      </c>
      <c r="Q51" s="57">
        <v>5</v>
      </c>
      <c r="R51" s="58">
        <f>(Q51*E51)/100</f>
        <v>0.05</v>
      </c>
    </row>
    <row r="52" spans="2:18" ht="20.25">
      <c r="B52" s="5">
        <v>18</v>
      </c>
      <c r="C52" s="4" t="s">
        <v>7</v>
      </c>
      <c r="D52" s="6" t="s">
        <v>50</v>
      </c>
      <c r="E52" s="34">
        <v>1</v>
      </c>
      <c r="F52" s="6" t="s">
        <v>3</v>
      </c>
      <c r="G52" s="6">
        <v>5</v>
      </c>
      <c r="H52" s="6">
        <v>5</v>
      </c>
      <c r="I52" s="6">
        <v>4</v>
      </c>
      <c r="J52" s="5">
        <v>1</v>
      </c>
      <c r="K52" s="5">
        <v>2</v>
      </c>
      <c r="L52" s="5">
        <v>3</v>
      </c>
      <c r="M52" s="5">
        <v>4</v>
      </c>
      <c r="N52" s="5">
        <v>5</v>
      </c>
      <c r="O52" s="5">
        <v>5</v>
      </c>
      <c r="P52" s="58">
        <v>5</v>
      </c>
      <c r="Q52" s="58">
        <v>5</v>
      </c>
      <c r="R52" s="58">
        <f>(Q52*E52)/100</f>
        <v>0.05</v>
      </c>
    </row>
    <row r="53" spans="2:18" ht="40.5">
      <c r="B53" s="6">
        <v>19</v>
      </c>
      <c r="C53" s="4" t="s">
        <v>57</v>
      </c>
      <c r="D53" s="6"/>
      <c r="E53" s="28"/>
      <c r="F53" s="6"/>
      <c r="G53" s="6"/>
      <c r="H53" s="6"/>
      <c r="I53" s="6"/>
      <c r="J53" s="5"/>
      <c r="K53" s="5"/>
      <c r="L53" s="5"/>
      <c r="M53" s="5"/>
      <c r="N53" s="5"/>
      <c r="O53" s="6"/>
      <c r="P53" s="6"/>
      <c r="Q53" s="6"/>
      <c r="R53" s="58"/>
    </row>
    <row r="54" spans="2:18" ht="40.5">
      <c r="B54" s="6">
        <v>19.1</v>
      </c>
      <c r="C54" s="43" t="s">
        <v>70</v>
      </c>
      <c r="D54" s="20"/>
      <c r="E54" s="35"/>
      <c r="F54" s="6"/>
      <c r="G54" s="6"/>
      <c r="H54" s="6"/>
      <c r="I54" s="6"/>
      <c r="J54" s="5"/>
      <c r="K54" s="5"/>
      <c r="L54" s="5"/>
      <c r="M54" s="5"/>
      <c r="N54" s="5"/>
      <c r="O54" s="6"/>
      <c r="P54" s="6"/>
      <c r="Q54" s="6"/>
      <c r="R54" s="58"/>
    </row>
    <row r="55" spans="2:18" ht="21.75">
      <c r="B55" s="6"/>
      <c r="C55" s="13" t="s">
        <v>30</v>
      </c>
      <c r="D55" s="21" t="s">
        <v>50</v>
      </c>
      <c r="E55" s="28">
        <v>2</v>
      </c>
      <c r="F55" s="6" t="s">
        <v>3</v>
      </c>
      <c r="G55" s="6" t="s">
        <v>3</v>
      </c>
      <c r="H55" s="6" t="s">
        <v>3</v>
      </c>
      <c r="I55" s="6">
        <v>3</v>
      </c>
      <c r="J55" s="5">
        <v>1</v>
      </c>
      <c r="K55" s="5">
        <v>2</v>
      </c>
      <c r="L55" s="5">
        <v>3</v>
      </c>
      <c r="M55" s="5">
        <v>4</v>
      </c>
      <c r="N55" s="5">
        <v>5</v>
      </c>
      <c r="O55" s="61">
        <v>0.8333</v>
      </c>
      <c r="P55" s="57">
        <v>2.7038</v>
      </c>
      <c r="Q55" s="57">
        <v>4.1667</v>
      </c>
      <c r="R55" s="58">
        <f>(Q55*E55)/100</f>
        <v>0.08333399999999999</v>
      </c>
    </row>
    <row r="56" spans="2:18" ht="21.75">
      <c r="B56" s="6"/>
      <c r="C56" s="13" t="s">
        <v>31</v>
      </c>
      <c r="D56" s="21" t="s">
        <v>50</v>
      </c>
      <c r="E56" s="28">
        <v>2</v>
      </c>
      <c r="F56" s="6" t="s">
        <v>3</v>
      </c>
      <c r="G56" s="6" t="s">
        <v>3</v>
      </c>
      <c r="H56" s="6" t="s">
        <v>3</v>
      </c>
      <c r="I56" s="6">
        <v>3</v>
      </c>
      <c r="J56" s="5">
        <v>1</v>
      </c>
      <c r="K56" s="5">
        <v>2</v>
      </c>
      <c r="L56" s="5">
        <v>3</v>
      </c>
      <c r="M56" s="5">
        <v>4</v>
      </c>
      <c r="N56" s="5">
        <v>5</v>
      </c>
      <c r="O56" s="61">
        <v>0.8458</v>
      </c>
      <c r="P56" s="57">
        <v>4.2292</v>
      </c>
      <c r="Q56" s="57">
        <v>4.2292</v>
      </c>
      <c r="R56" s="58">
        <f>(Q56*E56)/100</f>
        <v>0.08458399999999999</v>
      </c>
    </row>
    <row r="57" spans="2:18" ht="21.75">
      <c r="B57" s="6"/>
      <c r="C57" s="13" t="s">
        <v>25</v>
      </c>
      <c r="D57" s="21" t="s">
        <v>50</v>
      </c>
      <c r="E57" s="28">
        <v>2</v>
      </c>
      <c r="F57" s="6" t="s">
        <v>3</v>
      </c>
      <c r="G57" s="6" t="s">
        <v>3</v>
      </c>
      <c r="H57" s="6" t="s">
        <v>3</v>
      </c>
      <c r="I57" s="6">
        <v>3</v>
      </c>
      <c r="J57" s="5">
        <v>1</v>
      </c>
      <c r="K57" s="5">
        <v>2</v>
      </c>
      <c r="L57" s="5">
        <v>3</v>
      </c>
      <c r="M57" s="5">
        <v>4</v>
      </c>
      <c r="N57" s="5">
        <v>5</v>
      </c>
      <c r="O57" s="55">
        <v>0.5833</v>
      </c>
      <c r="P57" s="58">
        <v>1.3438</v>
      </c>
      <c r="Q57" s="58">
        <v>2.9167</v>
      </c>
      <c r="R57" s="58">
        <f>(Q57*E57)/100</f>
        <v>0.058334000000000004</v>
      </c>
    </row>
    <row r="58" spans="2:18" ht="108.75">
      <c r="B58" s="6">
        <v>19.2</v>
      </c>
      <c r="C58" s="44" t="s">
        <v>71</v>
      </c>
      <c r="D58" s="22" t="s">
        <v>52</v>
      </c>
      <c r="E58" s="28">
        <v>1</v>
      </c>
      <c r="F58" s="6" t="s">
        <v>3</v>
      </c>
      <c r="G58" s="6" t="s">
        <v>3</v>
      </c>
      <c r="H58" s="6" t="s">
        <v>3</v>
      </c>
      <c r="I58" s="6">
        <v>3</v>
      </c>
      <c r="J58" s="5" t="s">
        <v>53</v>
      </c>
      <c r="K58" s="18" t="s">
        <v>3</v>
      </c>
      <c r="L58" s="5" t="s">
        <v>54</v>
      </c>
      <c r="M58" s="18" t="s">
        <v>3</v>
      </c>
      <c r="N58" s="5" t="s">
        <v>55</v>
      </c>
      <c r="O58" s="5" t="s">
        <v>55</v>
      </c>
      <c r="P58" s="58">
        <v>5</v>
      </c>
      <c r="Q58" s="58">
        <v>5</v>
      </c>
      <c r="R58" s="58">
        <f>(Q58*E58)/100</f>
        <v>0.05</v>
      </c>
    </row>
    <row r="59" spans="2:18" ht="43.5">
      <c r="B59" s="6">
        <v>19.3</v>
      </c>
      <c r="C59" s="44" t="s">
        <v>72</v>
      </c>
      <c r="D59" s="22"/>
      <c r="E59" s="28"/>
      <c r="F59" s="6"/>
      <c r="G59" s="6"/>
      <c r="H59" s="6"/>
      <c r="I59" s="6"/>
      <c r="J59" s="18"/>
      <c r="K59" s="18"/>
      <c r="L59" s="5"/>
      <c r="M59" s="5"/>
      <c r="N59" s="5"/>
      <c r="O59" s="6"/>
      <c r="P59" s="58"/>
      <c r="Q59" s="58"/>
      <c r="R59" s="60"/>
    </row>
    <row r="60" spans="2:18" ht="21.75">
      <c r="B60" s="6"/>
      <c r="C60" s="13" t="s">
        <v>30</v>
      </c>
      <c r="D60" s="21" t="s">
        <v>35</v>
      </c>
      <c r="E60" s="28">
        <v>1</v>
      </c>
      <c r="F60" s="6" t="s">
        <v>3</v>
      </c>
      <c r="G60" s="6" t="s">
        <v>3</v>
      </c>
      <c r="H60" s="6" t="s">
        <v>3</v>
      </c>
      <c r="I60" s="6">
        <v>5</v>
      </c>
      <c r="J60" s="79" t="s">
        <v>94</v>
      </c>
      <c r="K60" s="79" t="s">
        <v>95</v>
      </c>
      <c r="L60" s="80" t="s">
        <v>96</v>
      </c>
      <c r="M60" s="80" t="s">
        <v>97</v>
      </c>
      <c r="N60" s="80" t="s">
        <v>98</v>
      </c>
      <c r="O60" s="6">
        <v>4.23</v>
      </c>
      <c r="P60" s="58">
        <v>0</v>
      </c>
      <c r="Q60" s="58">
        <v>5</v>
      </c>
      <c r="R60" s="58">
        <f>(Q60*E60)/100</f>
        <v>0.05</v>
      </c>
    </row>
    <row r="61" spans="2:18" ht="21.75">
      <c r="B61" s="6"/>
      <c r="C61" s="13" t="s">
        <v>31</v>
      </c>
      <c r="D61" s="21" t="s">
        <v>35</v>
      </c>
      <c r="E61" s="28">
        <v>1</v>
      </c>
      <c r="F61" s="6" t="s">
        <v>3</v>
      </c>
      <c r="G61" s="6" t="s">
        <v>3</v>
      </c>
      <c r="H61" s="6" t="s">
        <v>3</v>
      </c>
      <c r="I61" s="6">
        <v>5</v>
      </c>
      <c r="J61" s="79"/>
      <c r="K61" s="79"/>
      <c r="L61" s="80"/>
      <c r="M61" s="80"/>
      <c r="N61" s="80"/>
      <c r="O61" s="6">
        <v>5</v>
      </c>
      <c r="P61" s="58">
        <v>0</v>
      </c>
      <c r="Q61" s="58">
        <v>5</v>
      </c>
      <c r="R61" s="58">
        <f>(Q61*E61)/100</f>
        <v>0.05</v>
      </c>
    </row>
    <row r="62" spans="2:18" ht="65.25">
      <c r="B62" s="6"/>
      <c r="C62" s="13" t="s">
        <v>99</v>
      </c>
      <c r="D62" s="21"/>
      <c r="E62" s="28"/>
      <c r="F62" s="6"/>
      <c r="G62" s="6"/>
      <c r="H62" s="6"/>
      <c r="I62" s="6"/>
      <c r="J62" s="79">
        <v>40</v>
      </c>
      <c r="K62" s="79">
        <v>50</v>
      </c>
      <c r="L62" s="80">
        <v>60</v>
      </c>
      <c r="M62" s="80">
        <v>70</v>
      </c>
      <c r="N62" s="80">
        <v>80</v>
      </c>
      <c r="O62" s="6">
        <v>100</v>
      </c>
      <c r="P62" s="58"/>
      <c r="Q62" s="58"/>
      <c r="R62" s="58"/>
    </row>
    <row r="63" spans="2:18" ht="65.25">
      <c r="B63" s="6"/>
      <c r="C63" s="13" t="s">
        <v>100</v>
      </c>
      <c r="D63" s="21"/>
      <c r="E63" s="28"/>
      <c r="F63" s="6"/>
      <c r="G63" s="6"/>
      <c r="H63" s="6"/>
      <c r="I63" s="6"/>
      <c r="J63" s="81" t="s">
        <v>101</v>
      </c>
      <c r="K63" s="81" t="s">
        <v>101</v>
      </c>
      <c r="L63" s="81" t="s">
        <v>102</v>
      </c>
      <c r="M63" s="81" t="s">
        <v>103</v>
      </c>
      <c r="N63" s="81" t="s">
        <v>104</v>
      </c>
      <c r="O63" s="6" t="s">
        <v>104</v>
      </c>
      <c r="P63" s="58"/>
      <c r="Q63" s="58"/>
      <c r="R63" s="58"/>
    </row>
    <row r="64" spans="2:18" ht="21.75">
      <c r="B64" s="6"/>
      <c r="C64" s="13" t="s">
        <v>25</v>
      </c>
      <c r="D64" s="21" t="s">
        <v>35</v>
      </c>
      <c r="E64" s="28">
        <v>1</v>
      </c>
      <c r="F64" s="6" t="s">
        <v>3</v>
      </c>
      <c r="G64" s="6" t="s">
        <v>3</v>
      </c>
      <c r="H64" s="6" t="s">
        <v>3</v>
      </c>
      <c r="I64" s="6">
        <v>5</v>
      </c>
      <c r="J64" s="79" t="s">
        <v>94</v>
      </c>
      <c r="K64" s="79" t="s">
        <v>95</v>
      </c>
      <c r="L64" s="80" t="s">
        <v>96</v>
      </c>
      <c r="M64" s="80" t="s">
        <v>97</v>
      </c>
      <c r="N64" s="80" t="s">
        <v>98</v>
      </c>
      <c r="O64" s="6">
        <v>4.13</v>
      </c>
      <c r="P64" s="58">
        <v>0</v>
      </c>
      <c r="Q64" s="58">
        <v>5</v>
      </c>
      <c r="R64" s="58">
        <f>(Q64*E64)/100</f>
        <v>0.05</v>
      </c>
    </row>
    <row r="65" spans="2:18" ht="43.5">
      <c r="B65" s="6">
        <v>20</v>
      </c>
      <c r="C65" s="13" t="s">
        <v>41</v>
      </c>
      <c r="D65" s="21" t="s">
        <v>50</v>
      </c>
      <c r="E65" s="28">
        <v>1</v>
      </c>
      <c r="F65" s="6" t="s">
        <v>3</v>
      </c>
      <c r="G65" s="6" t="s">
        <v>3</v>
      </c>
      <c r="H65" s="6" t="s">
        <v>3</v>
      </c>
      <c r="I65" s="6">
        <v>3</v>
      </c>
      <c r="J65" s="5" t="s">
        <v>43</v>
      </c>
      <c r="K65" s="5" t="s">
        <v>44</v>
      </c>
      <c r="L65" s="5" t="s">
        <v>45</v>
      </c>
      <c r="M65" s="5" t="s">
        <v>42</v>
      </c>
      <c r="N65" s="5" t="s">
        <v>46</v>
      </c>
      <c r="O65" s="6" t="s">
        <v>105</v>
      </c>
      <c r="P65" s="58">
        <v>0</v>
      </c>
      <c r="Q65" s="58">
        <v>5</v>
      </c>
      <c r="R65" s="58">
        <f>(Q65*E65)/100</f>
        <v>0.05</v>
      </c>
    </row>
    <row r="66" spans="2:18" ht="29.25">
      <c r="B66" s="98"/>
      <c r="C66" s="99"/>
      <c r="D66" s="100"/>
      <c r="E66" s="73">
        <v>95</v>
      </c>
      <c r="F66" s="76"/>
      <c r="G66" s="76"/>
      <c r="H66" s="76"/>
      <c r="I66" s="76"/>
      <c r="J66" s="98"/>
      <c r="K66" s="99"/>
      <c r="L66" s="99"/>
      <c r="M66" s="99"/>
      <c r="N66" s="99"/>
      <c r="O66" s="76"/>
      <c r="P66" s="76"/>
      <c r="Q66" s="63" t="s">
        <v>89</v>
      </c>
      <c r="R66" s="71">
        <f>SUM(R7:R65)*100/95</f>
        <v>4.2964943490304695</v>
      </c>
    </row>
    <row r="67" spans="2:18" ht="29.25">
      <c r="B67" s="98"/>
      <c r="C67" s="99"/>
      <c r="D67" s="100"/>
      <c r="E67" s="39">
        <f>E6+E21+E28+E37</f>
        <v>100</v>
      </c>
      <c r="F67" s="40"/>
      <c r="G67" s="40"/>
      <c r="H67" s="40"/>
      <c r="I67" s="40"/>
      <c r="J67" s="98"/>
      <c r="K67" s="99"/>
      <c r="L67" s="99"/>
      <c r="M67" s="99"/>
      <c r="N67" s="99"/>
      <c r="O67" s="54"/>
      <c r="P67" s="76"/>
      <c r="Q67" s="63" t="s">
        <v>90</v>
      </c>
      <c r="R67" s="71">
        <f>SUM(R8:R65)</f>
        <v>4.081669631578946</v>
      </c>
    </row>
    <row r="68" spans="16:18" ht="21">
      <c r="P68" s="75" t="s">
        <v>91</v>
      </c>
      <c r="R68" s="71">
        <v>1.4721960000000003</v>
      </c>
    </row>
  </sheetData>
  <sheetProtection/>
  <mergeCells count="24">
    <mergeCell ref="B67:D67"/>
    <mergeCell ref="B4:C5"/>
    <mergeCell ref="I4:I5"/>
    <mergeCell ref="J67:N67"/>
    <mergeCell ref="J4:N4"/>
    <mergeCell ref="E4:E5"/>
    <mergeCell ref="B31:C31"/>
    <mergeCell ref="B37:C37"/>
    <mergeCell ref="B38:C38"/>
    <mergeCell ref="B21:C21"/>
    <mergeCell ref="B66:D66"/>
    <mergeCell ref="J66:N66"/>
    <mergeCell ref="D4:D5"/>
    <mergeCell ref="B28:C28"/>
    <mergeCell ref="B29:C29"/>
    <mergeCell ref="B22:C22"/>
    <mergeCell ref="J14:N14"/>
    <mergeCell ref="J15:N15"/>
    <mergeCell ref="B1:R1"/>
    <mergeCell ref="B2:R2"/>
    <mergeCell ref="B6:C6"/>
    <mergeCell ref="B7:C7"/>
    <mergeCell ref="O4:R4"/>
    <mergeCell ref="F4:H4"/>
  </mergeCells>
  <printOptions/>
  <pageMargins left="0.2755905511811024" right="0.31496062992125984" top="0.31496062992125984" bottom="0.3937007874015748" header="0.11811023622047245" footer="0.11811023622047245"/>
  <pageSetup horizontalDpi="600" verticalDpi="600" orientation="landscape" paperSize="9" scale="80" r:id="rId2"/>
  <headerFooter alignWithMargins="0">
    <oddFooter>&amp;Cหน้าที่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MuMu PuRu</dc:creator>
  <cp:keywords/>
  <dc:description/>
  <cp:lastModifiedBy>it_clinic</cp:lastModifiedBy>
  <cp:lastPrinted>2011-10-04T03:27:11Z</cp:lastPrinted>
  <dcterms:created xsi:type="dcterms:W3CDTF">2008-08-31T16:16:25Z</dcterms:created>
  <dcterms:modified xsi:type="dcterms:W3CDTF">2011-10-04T03:28:02Z</dcterms:modified>
  <cp:category/>
  <cp:version/>
  <cp:contentType/>
  <cp:contentStatus/>
</cp:coreProperties>
</file>